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3\Final\"/>
    </mc:Choice>
  </mc:AlternateContent>
  <xr:revisionPtr revIDLastSave="0" documentId="8_{929BCCDD-55E1-47AB-9FF4-4FA2CE145EE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EC!$A$1:$AK$84</definedName>
    <definedName name="_xlnm.Print_Area" localSheetId="4">FS!$A$1:$AK$84</definedName>
    <definedName name="_xlnm.Print_Area" localSheetId="5">GT!$A$1:$AK$84</definedName>
    <definedName name="_xlnm.Print_Area" localSheetId="6">KZ!$A$1:$AK$84</definedName>
    <definedName name="_xlnm.Print_Area" localSheetId="7">LP!$A$1:$AK$84</definedName>
    <definedName name="_xlnm.Print_Area" localSheetId="8">MP!$A$1:$AK$84</definedName>
    <definedName name="_xlnm.Print_Area" localSheetId="9">NC!$A$1:$AK$84</definedName>
    <definedName name="_xlnm.Print_Area" localSheetId="10">NW!$A$1:$AK$84</definedName>
    <definedName name="_xlnm.Print_Area" localSheetId="1">'Summary per Metro'!$A$1:$AK$84</definedName>
    <definedName name="_xlnm.Print_Area" localSheetId="0">'Summary per Province'!$A$1:$AK$84</definedName>
    <definedName name="_xlnm.Print_Area" localSheetId="2">'Summary per Top 19'!$A$1:$AK$84</definedName>
    <definedName name="_xlnm.Print_Area" localSheetId="11">WC!$A$1:$AK$84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J45" i="12" s="1"/>
  <c r="AG45" i="12"/>
  <c r="AE45" i="12"/>
  <c r="AD45" i="12"/>
  <c r="AF45" i="12" s="1"/>
  <c r="W45" i="12"/>
  <c r="V45" i="12"/>
  <c r="X45" i="12" s="1"/>
  <c r="S45" i="12"/>
  <c r="R45" i="12"/>
  <c r="T45" i="12" s="1"/>
  <c r="O45" i="12"/>
  <c r="N45" i="12"/>
  <c r="P45" i="12" s="1"/>
  <c r="K45" i="12"/>
  <c r="AA45" i="12" s="1"/>
  <c r="J45" i="12"/>
  <c r="L45" i="12" s="1"/>
  <c r="H45" i="12"/>
  <c r="G45" i="12"/>
  <c r="I45" i="12" s="1"/>
  <c r="E45" i="12"/>
  <c r="D45" i="12"/>
  <c r="F45" i="12" s="1"/>
  <c r="M45" i="12" s="1"/>
  <c r="AI44" i="12"/>
  <c r="AH44" i="12"/>
  <c r="AJ44" i="12" s="1"/>
  <c r="AG44" i="12"/>
  <c r="AE44" i="12"/>
  <c r="AD44" i="12"/>
  <c r="AF44" i="12" s="1"/>
  <c r="W44" i="12"/>
  <c r="V44" i="12"/>
  <c r="X44" i="12" s="1"/>
  <c r="S44" i="12"/>
  <c r="R44" i="12"/>
  <c r="T44" i="12" s="1"/>
  <c r="O44" i="12"/>
  <c r="N44" i="12"/>
  <c r="P44" i="12" s="1"/>
  <c r="K44" i="12"/>
  <c r="AA44" i="12" s="1"/>
  <c r="J44" i="12"/>
  <c r="L44" i="12" s="1"/>
  <c r="H44" i="12"/>
  <c r="G44" i="12"/>
  <c r="E44" i="12"/>
  <c r="D44" i="12"/>
  <c r="F44" i="12" s="1"/>
  <c r="AJ43" i="12"/>
  <c r="AF43" i="12"/>
  <c r="AA43" i="12"/>
  <c r="Z43" i="12"/>
  <c r="AB43" i="12" s="1"/>
  <c r="X43" i="12"/>
  <c r="T43" i="12"/>
  <c r="P43" i="12"/>
  <c r="L43" i="12"/>
  <c r="I43" i="12"/>
  <c r="Y43" i="12" s="1"/>
  <c r="F43" i="12"/>
  <c r="AJ42" i="12"/>
  <c r="AF42" i="12"/>
  <c r="AA42" i="12"/>
  <c r="Z42" i="12"/>
  <c r="AB42" i="12" s="1"/>
  <c r="X42" i="12"/>
  <c r="T42" i="12"/>
  <c r="P42" i="12"/>
  <c r="L42" i="12"/>
  <c r="I42" i="12"/>
  <c r="F42" i="12"/>
  <c r="Q42" i="12" s="1"/>
  <c r="AJ41" i="12"/>
  <c r="AF41" i="12"/>
  <c r="AK41" i="12" s="1"/>
  <c r="AA41" i="12"/>
  <c r="Z41" i="12"/>
  <c r="AB41" i="12" s="1"/>
  <c r="X41" i="12"/>
  <c r="T41" i="12"/>
  <c r="P41" i="12"/>
  <c r="L41" i="12"/>
  <c r="I41" i="12"/>
  <c r="U41" i="12" s="1"/>
  <c r="F41" i="12"/>
  <c r="Q41" i="12" s="1"/>
  <c r="AJ40" i="12"/>
  <c r="AF40" i="12"/>
  <c r="AK40" i="12" s="1"/>
  <c r="AA40" i="12"/>
  <c r="Z40" i="12"/>
  <c r="AB40" i="12" s="1"/>
  <c r="X40" i="12"/>
  <c r="T40" i="12"/>
  <c r="P40" i="12"/>
  <c r="L40" i="12"/>
  <c r="I40" i="12"/>
  <c r="U40" i="12" s="1"/>
  <c r="F40" i="12"/>
  <c r="Q40" i="12" s="1"/>
  <c r="AI39" i="12"/>
  <c r="AH39" i="12"/>
  <c r="AJ39" i="12" s="1"/>
  <c r="AG39" i="12"/>
  <c r="AE39" i="12"/>
  <c r="AD39" i="12"/>
  <c r="AF39" i="12" s="1"/>
  <c r="W39" i="12"/>
  <c r="V39" i="12"/>
  <c r="X39" i="12" s="1"/>
  <c r="S39" i="12"/>
  <c r="R39" i="12"/>
  <c r="T39" i="12" s="1"/>
  <c r="O39" i="12"/>
  <c r="N39" i="12"/>
  <c r="P39" i="12" s="1"/>
  <c r="K39" i="12"/>
  <c r="AA39" i="12" s="1"/>
  <c r="J39" i="12"/>
  <c r="L39" i="12" s="1"/>
  <c r="H39" i="12"/>
  <c r="G39" i="12"/>
  <c r="I39" i="12" s="1"/>
  <c r="E39" i="12"/>
  <c r="D39" i="12"/>
  <c r="F39" i="12" s="1"/>
  <c r="AJ38" i="12"/>
  <c r="AF38" i="12"/>
  <c r="AA38" i="12"/>
  <c r="Z38" i="12"/>
  <c r="X38" i="12"/>
  <c r="T38" i="12"/>
  <c r="P38" i="12"/>
  <c r="L38" i="12"/>
  <c r="I38" i="12"/>
  <c r="F38" i="12"/>
  <c r="M38" i="12" s="1"/>
  <c r="AJ37" i="12"/>
  <c r="AF37" i="12"/>
  <c r="AA37" i="12"/>
  <c r="Z37" i="12"/>
  <c r="AB37" i="12" s="1"/>
  <c r="AC37" i="12" s="1"/>
  <c r="X37" i="12"/>
  <c r="T37" i="12"/>
  <c r="P37" i="12"/>
  <c r="L37" i="12"/>
  <c r="I37" i="12"/>
  <c r="Y37" i="12" s="1"/>
  <c r="F37" i="12"/>
  <c r="M37" i="12" s="1"/>
  <c r="AJ36" i="12"/>
  <c r="AF36" i="12"/>
  <c r="AA36" i="12"/>
  <c r="Z36" i="12"/>
  <c r="AB36" i="12" s="1"/>
  <c r="X36" i="12"/>
  <c r="T36" i="12"/>
  <c r="P36" i="12"/>
  <c r="L36" i="12"/>
  <c r="I36" i="12"/>
  <c r="Y36" i="12" s="1"/>
  <c r="F36" i="12"/>
  <c r="AJ35" i="12"/>
  <c r="AF35" i="12"/>
  <c r="AA35" i="12"/>
  <c r="Z35" i="12"/>
  <c r="AB35" i="12" s="1"/>
  <c r="X35" i="12"/>
  <c r="T35" i="12"/>
  <c r="P35" i="12"/>
  <c r="L35" i="12"/>
  <c r="I35" i="12"/>
  <c r="AC35" i="12" s="1"/>
  <c r="F35" i="12"/>
  <c r="Q35" i="12" s="1"/>
  <c r="AJ34" i="12"/>
  <c r="AF34" i="12"/>
  <c r="AK34" i="12" s="1"/>
  <c r="AA34" i="12"/>
  <c r="Z34" i="12"/>
  <c r="AB34" i="12" s="1"/>
  <c r="X34" i="12"/>
  <c r="T34" i="12"/>
  <c r="P34" i="12"/>
  <c r="L34" i="12"/>
  <c r="I34" i="12"/>
  <c r="U34" i="12" s="1"/>
  <c r="F34" i="12"/>
  <c r="Q34" i="12" s="1"/>
  <c r="AJ33" i="12"/>
  <c r="AF33" i="12"/>
  <c r="AK33" i="12" s="1"/>
  <c r="AA33" i="12"/>
  <c r="Z33" i="12"/>
  <c r="AB33" i="12" s="1"/>
  <c r="X33" i="12"/>
  <c r="T33" i="12"/>
  <c r="P33" i="12"/>
  <c r="L33" i="12"/>
  <c r="I33" i="12"/>
  <c r="U33" i="12" s="1"/>
  <c r="F33" i="12"/>
  <c r="Q33" i="12" s="1"/>
  <c r="AJ32" i="12"/>
  <c r="AF32" i="12"/>
  <c r="AA32" i="12"/>
  <c r="Z32" i="12"/>
  <c r="AB32" i="12" s="1"/>
  <c r="X32" i="12"/>
  <c r="T32" i="12"/>
  <c r="P32" i="12"/>
  <c r="L32" i="12"/>
  <c r="I32" i="12"/>
  <c r="U32" i="12" s="1"/>
  <c r="F32" i="12"/>
  <c r="Q32" i="12" s="1"/>
  <c r="AJ31" i="12"/>
  <c r="AF31" i="12"/>
  <c r="AA31" i="12"/>
  <c r="Z31" i="12"/>
  <c r="AB31" i="12" s="1"/>
  <c r="X31" i="12"/>
  <c r="T31" i="12"/>
  <c r="P31" i="12"/>
  <c r="L31" i="12"/>
  <c r="I31" i="12"/>
  <c r="Y31" i="12" s="1"/>
  <c r="F31" i="12"/>
  <c r="AI30" i="12"/>
  <c r="AH30" i="12"/>
  <c r="AJ30" i="12" s="1"/>
  <c r="AG30" i="12"/>
  <c r="AE30" i="12"/>
  <c r="AD30" i="12"/>
  <c r="AF30" i="12" s="1"/>
  <c r="AK30" i="12" s="1"/>
  <c r="W30" i="12"/>
  <c r="V30" i="12"/>
  <c r="X30" i="12" s="1"/>
  <c r="S30" i="12"/>
  <c r="R30" i="12"/>
  <c r="T30" i="12" s="1"/>
  <c r="O30" i="12"/>
  <c r="N30" i="12"/>
  <c r="P30" i="12" s="1"/>
  <c r="K30" i="12"/>
  <c r="AA30" i="12" s="1"/>
  <c r="J30" i="12"/>
  <c r="L30" i="12" s="1"/>
  <c r="H30" i="12"/>
  <c r="I30" i="12" s="1"/>
  <c r="G30" i="12"/>
  <c r="E30" i="12"/>
  <c r="D30" i="12"/>
  <c r="F30" i="12" s="1"/>
  <c r="AJ29" i="12"/>
  <c r="AF29" i="12"/>
  <c r="AK29" i="12" s="1"/>
  <c r="AA29" i="12"/>
  <c r="Z29" i="12"/>
  <c r="AB29" i="12" s="1"/>
  <c r="X29" i="12"/>
  <c r="T29" i="12"/>
  <c r="U29" i="12" s="1"/>
  <c r="P29" i="12"/>
  <c r="L29" i="12"/>
  <c r="I29" i="12"/>
  <c r="F29" i="12"/>
  <c r="AJ28" i="12"/>
  <c r="AF28" i="12"/>
  <c r="AA28" i="12"/>
  <c r="Z28" i="12"/>
  <c r="AB28" i="12" s="1"/>
  <c r="X28" i="12"/>
  <c r="T28" i="12"/>
  <c r="P28" i="12"/>
  <c r="L28" i="12"/>
  <c r="I28" i="12"/>
  <c r="F28" i="12"/>
  <c r="Q28" i="12" s="1"/>
  <c r="AJ27" i="12"/>
  <c r="AF27" i="12"/>
  <c r="AK27" i="12" s="1"/>
  <c r="AA27" i="12"/>
  <c r="Z27" i="12"/>
  <c r="AB27" i="12" s="1"/>
  <c r="X27" i="12"/>
  <c r="T27" i="12"/>
  <c r="P27" i="12"/>
  <c r="L27" i="12"/>
  <c r="I27" i="12"/>
  <c r="F27" i="12"/>
  <c r="Q27" i="12" s="1"/>
  <c r="AJ26" i="12"/>
  <c r="AF26" i="12"/>
  <c r="AK26" i="12" s="1"/>
  <c r="AA26" i="12"/>
  <c r="Z26" i="12"/>
  <c r="AB26" i="12" s="1"/>
  <c r="X26" i="12"/>
  <c r="T26" i="12"/>
  <c r="P26" i="12"/>
  <c r="L26" i="12"/>
  <c r="I26" i="12"/>
  <c r="U26" i="12" s="1"/>
  <c r="F26" i="12"/>
  <c r="Q26" i="12" s="1"/>
  <c r="AJ25" i="12"/>
  <c r="AF25" i="12"/>
  <c r="AK25" i="12" s="1"/>
  <c r="AA25" i="12"/>
  <c r="Z25" i="12"/>
  <c r="AB25" i="12" s="1"/>
  <c r="X25" i="12"/>
  <c r="T25" i="12"/>
  <c r="P25" i="12"/>
  <c r="L25" i="12"/>
  <c r="M25" i="12" s="1"/>
  <c r="I25" i="12"/>
  <c r="U25" i="12" s="1"/>
  <c r="F25" i="12"/>
  <c r="Q25" i="12" s="1"/>
  <c r="AI24" i="12"/>
  <c r="AH24" i="12"/>
  <c r="AJ24" i="12" s="1"/>
  <c r="AG24" i="12"/>
  <c r="AE24" i="12"/>
  <c r="AF24" i="12" s="1"/>
  <c r="AD24" i="12"/>
  <c r="W24" i="12"/>
  <c r="V24" i="12"/>
  <c r="S24" i="12"/>
  <c r="R24" i="12"/>
  <c r="T24" i="12" s="1"/>
  <c r="O24" i="12"/>
  <c r="N24" i="12"/>
  <c r="K24" i="12"/>
  <c r="AA24" i="12" s="1"/>
  <c r="J24" i="12"/>
  <c r="L24" i="12" s="1"/>
  <c r="H24" i="12"/>
  <c r="G24" i="12"/>
  <c r="I24" i="12" s="1"/>
  <c r="E24" i="12"/>
  <c r="D24" i="12"/>
  <c r="F24" i="12" s="1"/>
  <c r="AJ23" i="12"/>
  <c r="AF23" i="12"/>
  <c r="AA23" i="12"/>
  <c r="Z23" i="12"/>
  <c r="AB23" i="12" s="1"/>
  <c r="AC23" i="12" s="1"/>
  <c r="X23" i="12"/>
  <c r="T23" i="12"/>
  <c r="P23" i="12"/>
  <c r="L23" i="12"/>
  <c r="I23" i="12"/>
  <c r="Y23" i="12" s="1"/>
  <c r="F23" i="12"/>
  <c r="M23" i="12" s="1"/>
  <c r="AJ22" i="12"/>
  <c r="AF22" i="12"/>
  <c r="AA22" i="12"/>
  <c r="Z22" i="12"/>
  <c r="AB22" i="12" s="1"/>
  <c r="AC22" i="12" s="1"/>
  <c r="X22" i="12"/>
  <c r="T22" i="12"/>
  <c r="P22" i="12"/>
  <c r="L22" i="12"/>
  <c r="I22" i="12"/>
  <c r="Y22" i="12" s="1"/>
  <c r="F22" i="12"/>
  <c r="AJ21" i="12"/>
  <c r="AF21" i="12"/>
  <c r="AA21" i="12"/>
  <c r="Z21" i="12"/>
  <c r="AB21" i="12" s="1"/>
  <c r="X21" i="12"/>
  <c r="T21" i="12"/>
  <c r="P21" i="12"/>
  <c r="L21" i="12"/>
  <c r="I21" i="12"/>
  <c r="AC21" i="12" s="1"/>
  <c r="F21" i="12"/>
  <c r="Q21" i="12" s="1"/>
  <c r="AJ20" i="12"/>
  <c r="AF20" i="12"/>
  <c r="AK20" i="12" s="1"/>
  <c r="AA20" i="12"/>
  <c r="Z20" i="12"/>
  <c r="AB20" i="12" s="1"/>
  <c r="X20" i="12"/>
  <c r="T20" i="12"/>
  <c r="P20" i="12"/>
  <c r="L20" i="12"/>
  <c r="I20" i="12"/>
  <c r="U20" i="12" s="1"/>
  <c r="F20" i="12"/>
  <c r="Q20" i="12" s="1"/>
  <c r="AJ19" i="12"/>
  <c r="AF19" i="12"/>
  <c r="AK19" i="12" s="1"/>
  <c r="AA19" i="12"/>
  <c r="Z19" i="12"/>
  <c r="AB19" i="12" s="1"/>
  <c r="X19" i="12"/>
  <c r="T19" i="12"/>
  <c r="P19" i="12"/>
  <c r="L19" i="12"/>
  <c r="I19" i="12"/>
  <c r="U19" i="12" s="1"/>
  <c r="F19" i="12"/>
  <c r="Q19" i="12" s="1"/>
  <c r="AJ18" i="12"/>
  <c r="AF18" i="12"/>
  <c r="AA18" i="12"/>
  <c r="Z18" i="12"/>
  <c r="AB18" i="12" s="1"/>
  <c r="X18" i="12"/>
  <c r="T18" i="12"/>
  <c r="P18" i="12"/>
  <c r="L18" i="12"/>
  <c r="I18" i="12"/>
  <c r="U18" i="12" s="1"/>
  <c r="F18" i="12"/>
  <c r="Q18" i="12" s="1"/>
  <c r="AI17" i="12"/>
  <c r="AH17" i="12"/>
  <c r="AJ17" i="12" s="1"/>
  <c r="AG17" i="12"/>
  <c r="AE17" i="12"/>
  <c r="AF17" i="12" s="1"/>
  <c r="AD17" i="12"/>
  <c r="W17" i="12"/>
  <c r="X17" i="12" s="1"/>
  <c r="V17" i="12"/>
  <c r="S17" i="12"/>
  <c r="R17" i="12"/>
  <c r="T17" i="12" s="1"/>
  <c r="O17" i="12"/>
  <c r="P17" i="12" s="1"/>
  <c r="N17" i="12"/>
  <c r="K17" i="12"/>
  <c r="AA17" i="12" s="1"/>
  <c r="J17" i="12"/>
  <c r="L17" i="12" s="1"/>
  <c r="H17" i="12"/>
  <c r="G17" i="12"/>
  <c r="I17" i="12" s="1"/>
  <c r="E17" i="12"/>
  <c r="D17" i="12"/>
  <c r="F17" i="12" s="1"/>
  <c r="AJ16" i="12"/>
  <c r="AF16" i="12"/>
  <c r="AA16" i="12"/>
  <c r="Z16" i="12"/>
  <c r="AB16" i="12" s="1"/>
  <c r="AC16" i="12" s="1"/>
  <c r="X16" i="12"/>
  <c r="T16" i="12"/>
  <c r="P16" i="12"/>
  <c r="L16" i="12"/>
  <c r="I16" i="12"/>
  <c r="Y16" i="12" s="1"/>
  <c r="F16" i="12"/>
  <c r="M16" i="12" s="1"/>
  <c r="AJ15" i="12"/>
  <c r="AF15" i="12"/>
  <c r="AA15" i="12"/>
  <c r="Z15" i="12"/>
  <c r="AB15" i="12" s="1"/>
  <c r="X15" i="12"/>
  <c r="T15" i="12"/>
  <c r="P15" i="12"/>
  <c r="L15" i="12"/>
  <c r="I15" i="12"/>
  <c r="Y15" i="12" s="1"/>
  <c r="F15" i="12"/>
  <c r="AJ14" i="12"/>
  <c r="AF14" i="12"/>
  <c r="AA14" i="12"/>
  <c r="Z14" i="12"/>
  <c r="AB14" i="12" s="1"/>
  <c r="X14" i="12"/>
  <c r="T14" i="12"/>
  <c r="U14" i="12" s="1"/>
  <c r="P14" i="12"/>
  <c r="L14" i="12"/>
  <c r="I14" i="12"/>
  <c r="F14" i="12"/>
  <c r="Q14" i="12" s="1"/>
  <c r="AJ13" i="12"/>
  <c r="AF13" i="12"/>
  <c r="AK13" i="12" s="1"/>
  <c r="AA13" i="12"/>
  <c r="Z13" i="12"/>
  <c r="AB13" i="12" s="1"/>
  <c r="X13" i="12"/>
  <c r="T13" i="12"/>
  <c r="P13" i="12"/>
  <c r="L13" i="12"/>
  <c r="I13" i="12"/>
  <c r="U13" i="12" s="1"/>
  <c r="F13" i="12"/>
  <c r="Q13" i="12" s="1"/>
  <c r="AJ12" i="12"/>
  <c r="AF12" i="12"/>
  <c r="AK12" i="12" s="1"/>
  <c r="AA12" i="12"/>
  <c r="Z12" i="12"/>
  <c r="AB12" i="12" s="1"/>
  <c r="X12" i="12"/>
  <c r="T12" i="12"/>
  <c r="P12" i="12"/>
  <c r="L12" i="12"/>
  <c r="I12" i="12"/>
  <c r="U12" i="12" s="1"/>
  <c r="F12" i="12"/>
  <c r="Q12" i="12" s="1"/>
  <c r="AJ11" i="12"/>
  <c r="AF11" i="12"/>
  <c r="AA11" i="12"/>
  <c r="Z11" i="12"/>
  <c r="AB11" i="12" s="1"/>
  <c r="X11" i="12"/>
  <c r="T11" i="12"/>
  <c r="P11" i="12"/>
  <c r="L11" i="12"/>
  <c r="I11" i="12"/>
  <c r="U11" i="12" s="1"/>
  <c r="F11" i="12"/>
  <c r="Q11" i="12" s="1"/>
  <c r="AI10" i="12"/>
  <c r="AH10" i="12"/>
  <c r="AJ10" i="12" s="1"/>
  <c r="AG10" i="12"/>
  <c r="AE10" i="12"/>
  <c r="AF10" i="12" s="1"/>
  <c r="AD10" i="12"/>
  <c r="W10" i="12"/>
  <c r="X10" i="12" s="1"/>
  <c r="V10" i="12"/>
  <c r="S10" i="12"/>
  <c r="R10" i="12"/>
  <c r="T10" i="12" s="1"/>
  <c r="O10" i="12"/>
  <c r="P10" i="12" s="1"/>
  <c r="N10" i="12"/>
  <c r="K10" i="12"/>
  <c r="AA10" i="12" s="1"/>
  <c r="J10" i="12"/>
  <c r="L10" i="12" s="1"/>
  <c r="H10" i="12"/>
  <c r="G10" i="12"/>
  <c r="I10" i="12" s="1"/>
  <c r="E10" i="12"/>
  <c r="D10" i="12"/>
  <c r="F10" i="12" s="1"/>
  <c r="AJ9" i="12"/>
  <c r="AF9" i="12"/>
  <c r="AK9" i="12" s="1"/>
  <c r="AA9" i="12"/>
  <c r="Z9" i="12"/>
  <c r="AB9" i="12" s="1"/>
  <c r="AC9" i="12" s="1"/>
  <c r="X9" i="12"/>
  <c r="T9" i="12"/>
  <c r="P9" i="12"/>
  <c r="L9" i="12"/>
  <c r="I9" i="12"/>
  <c r="Y9" i="12" s="1"/>
  <c r="F9" i="12"/>
  <c r="M9" i="12" s="1"/>
  <c r="AI35" i="11"/>
  <c r="AH35" i="11"/>
  <c r="AJ35" i="11" s="1"/>
  <c r="AG35" i="11"/>
  <c r="AE35" i="11"/>
  <c r="AD35" i="11"/>
  <c r="AF35" i="11" s="1"/>
  <c r="W35" i="11"/>
  <c r="V35" i="11"/>
  <c r="X35" i="11" s="1"/>
  <c r="S35" i="11"/>
  <c r="R35" i="11"/>
  <c r="T35" i="11" s="1"/>
  <c r="O35" i="11"/>
  <c r="N35" i="11"/>
  <c r="P35" i="11" s="1"/>
  <c r="K35" i="11"/>
  <c r="AA35" i="11" s="1"/>
  <c r="J35" i="11"/>
  <c r="L35" i="11" s="1"/>
  <c r="H35" i="11"/>
  <c r="G35" i="11"/>
  <c r="I35" i="11" s="1"/>
  <c r="E35" i="11"/>
  <c r="D35" i="11"/>
  <c r="F35" i="11" s="1"/>
  <c r="AI34" i="11"/>
  <c r="AH34" i="11"/>
  <c r="AJ34" i="11" s="1"/>
  <c r="AG34" i="11"/>
  <c r="AE34" i="11"/>
  <c r="AD34" i="11"/>
  <c r="AF34" i="11" s="1"/>
  <c r="W34" i="11"/>
  <c r="V34" i="11"/>
  <c r="X34" i="11" s="1"/>
  <c r="S34" i="11"/>
  <c r="R34" i="11"/>
  <c r="T34" i="11" s="1"/>
  <c r="AK34" i="11" s="1"/>
  <c r="O34" i="11"/>
  <c r="N34" i="11"/>
  <c r="P34" i="11" s="1"/>
  <c r="K34" i="11"/>
  <c r="AA34" i="11" s="1"/>
  <c r="J34" i="11"/>
  <c r="H34" i="11"/>
  <c r="G34" i="11"/>
  <c r="I34" i="11" s="1"/>
  <c r="E34" i="11"/>
  <c r="D34" i="11"/>
  <c r="F34" i="11" s="1"/>
  <c r="AJ33" i="11"/>
  <c r="AF33" i="11"/>
  <c r="AA33" i="11"/>
  <c r="Z33" i="11"/>
  <c r="AB33" i="11" s="1"/>
  <c r="X33" i="11"/>
  <c r="T33" i="11"/>
  <c r="P33" i="11"/>
  <c r="L33" i="11"/>
  <c r="I33" i="11"/>
  <c r="U33" i="11" s="1"/>
  <c r="F33" i="11"/>
  <c r="AJ32" i="11"/>
  <c r="AF32" i="11"/>
  <c r="AA32" i="11"/>
  <c r="Z32" i="11"/>
  <c r="AB32" i="11" s="1"/>
  <c r="X32" i="11"/>
  <c r="T32" i="11"/>
  <c r="Q32" i="11"/>
  <c r="P32" i="11"/>
  <c r="L32" i="11"/>
  <c r="M32" i="11" s="1"/>
  <c r="I32" i="11"/>
  <c r="Y32" i="11" s="1"/>
  <c r="F32" i="11"/>
  <c r="AJ31" i="11"/>
  <c r="AF31" i="11"/>
  <c r="AA31" i="11"/>
  <c r="Z31" i="11"/>
  <c r="X31" i="11"/>
  <c r="T31" i="11"/>
  <c r="P31" i="11"/>
  <c r="L31" i="11"/>
  <c r="I31" i="11"/>
  <c r="Y31" i="11" s="1"/>
  <c r="F31" i="11"/>
  <c r="M31" i="11" s="1"/>
  <c r="AJ30" i="11"/>
  <c r="AF30" i="11"/>
  <c r="AK30" i="11" s="1"/>
  <c r="AA30" i="11"/>
  <c r="Z30" i="11"/>
  <c r="AB30" i="11" s="1"/>
  <c r="AC30" i="11" s="1"/>
  <c r="X30" i="11"/>
  <c r="T30" i="11"/>
  <c r="P30" i="11"/>
  <c r="L30" i="11"/>
  <c r="I30" i="11"/>
  <c r="F30" i="11"/>
  <c r="M30" i="11" s="1"/>
  <c r="AI29" i="11"/>
  <c r="AH29" i="11"/>
  <c r="AJ29" i="11" s="1"/>
  <c r="AG29" i="11"/>
  <c r="AE29" i="11"/>
  <c r="AD29" i="11"/>
  <c r="AF29" i="11" s="1"/>
  <c r="W29" i="11"/>
  <c r="V29" i="11"/>
  <c r="X29" i="11" s="1"/>
  <c r="S29" i="11"/>
  <c r="R29" i="11"/>
  <c r="T29" i="11" s="1"/>
  <c r="O29" i="11"/>
  <c r="N29" i="11"/>
  <c r="P29" i="11" s="1"/>
  <c r="K29" i="11"/>
  <c r="AA29" i="11" s="1"/>
  <c r="J29" i="11"/>
  <c r="L29" i="11" s="1"/>
  <c r="H29" i="11"/>
  <c r="G29" i="11"/>
  <c r="I29" i="11" s="1"/>
  <c r="E29" i="11"/>
  <c r="D29" i="11"/>
  <c r="AJ28" i="11"/>
  <c r="AF28" i="11"/>
  <c r="AK28" i="11" s="1"/>
  <c r="AA28" i="11"/>
  <c r="Z28" i="11"/>
  <c r="AB28" i="11" s="1"/>
  <c r="X28" i="11"/>
  <c r="T28" i="11"/>
  <c r="P28" i="11"/>
  <c r="L28" i="11"/>
  <c r="I28" i="11"/>
  <c r="U28" i="11" s="1"/>
  <c r="F28" i="11"/>
  <c r="Q28" i="11" s="1"/>
  <c r="AJ27" i="11"/>
  <c r="AF27" i="11"/>
  <c r="AK27" i="11" s="1"/>
  <c r="AA27" i="11"/>
  <c r="Z27" i="11"/>
  <c r="X27" i="11"/>
  <c r="T27" i="11"/>
  <c r="P27" i="11"/>
  <c r="L27" i="11"/>
  <c r="I27" i="11"/>
  <c r="U27" i="11" s="1"/>
  <c r="F27" i="11"/>
  <c r="Q27" i="11" s="1"/>
  <c r="AJ26" i="11"/>
  <c r="AF26" i="11"/>
  <c r="AK26" i="11" s="1"/>
  <c r="AA26" i="11"/>
  <c r="Z26" i="11"/>
  <c r="AB26" i="11" s="1"/>
  <c r="X26" i="11"/>
  <c r="T26" i="11"/>
  <c r="P26" i="11"/>
  <c r="L26" i="11"/>
  <c r="I26" i="11"/>
  <c r="U26" i="11" s="1"/>
  <c r="F26" i="11"/>
  <c r="AJ25" i="11"/>
  <c r="AF25" i="11"/>
  <c r="AA25" i="11"/>
  <c r="Z25" i="11"/>
  <c r="AB25" i="11" s="1"/>
  <c r="X25" i="11"/>
  <c r="T25" i="11"/>
  <c r="P25" i="11"/>
  <c r="L25" i="11"/>
  <c r="I25" i="11"/>
  <c r="Y25" i="11" s="1"/>
  <c r="F25" i="11"/>
  <c r="Q25" i="11" s="1"/>
  <c r="AJ24" i="11"/>
  <c r="AF24" i="11"/>
  <c r="AA24" i="11"/>
  <c r="Z24" i="11"/>
  <c r="X24" i="11"/>
  <c r="T24" i="11"/>
  <c r="P24" i="11"/>
  <c r="L24" i="11"/>
  <c r="I24" i="11"/>
  <c r="Y24" i="11" s="1"/>
  <c r="F24" i="11"/>
  <c r="M24" i="11" s="1"/>
  <c r="AJ23" i="11"/>
  <c r="AF23" i="11"/>
  <c r="AK23" i="11" s="1"/>
  <c r="AA23" i="11"/>
  <c r="Z23" i="11"/>
  <c r="AB23" i="11" s="1"/>
  <c r="AC23" i="11" s="1"/>
  <c r="X23" i="11"/>
  <c r="T23" i="11"/>
  <c r="P23" i="11"/>
  <c r="L23" i="11"/>
  <c r="I23" i="11"/>
  <c r="F23" i="11"/>
  <c r="M23" i="11" s="1"/>
  <c r="AI22" i="11"/>
  <c r="AH22" i="11"/>
  <c r="AJ22" i="11" s="1"/>
  <c r="AG22" i="11"/>
  <c r="AE22" i="11"/>
  <c r="AD22" i="11"/>
  <c r="AF22" i="11" s="1"/>
  <c r="W22" i="11"/>
  <c r="V22" i="11"/>
  <c r="X22" i="11" s="1"/>
  <c r="S22" i="11"/>
  <c r="R22" i="11"/>
  <c r="T22" i="11" s="1"/>
  <c r="O22" i="11"/>
  <c r="N22" i="11"/>
  <c r="P22" i="11" s="1"/>
  <c r="K22" i="11"/>
  <c r="AA22" i="11" s="1"/>
  <c r="J22" i="11"/>
  <c r="L22" i="11" s="1"/>
  <c r="H22" i="11"/>
  <c r="G22" i="11"/>
  <c r="I22" i="11" s="1"/>
  <c r="E22" i="11"/>
  <c r="D22" i="11"/>
  <c r="AJ21" i="11"/>
  <c r="AF21" i="11"/>
  <c r="AK21" i="11" s="1"/>
  <c r="AA21" i="11"/>
  <c r="Z21" i="11"/>
  <c r="AB21" i="11" s="1"/>
  <c r="X21" i="11"/>
  <c r="T21" i="11"/>
  <c r="P21" i="11"/>
  <c r="L21" i="11"/>
  <c r="I21" i="11"/>
  <c r="U21" i="11" s="1"/>
  <c r="F21" i="11"/>
  <c r="Q21" i="11" s="1"/>
  <c r="AJ20" i="11"/>
  <c r="AF20" i="11"/>
  <c r="AK20" i="11" s="1"/>
  <c r="AA20" i="11"/>
  <c r="Z20" i="11"/>
  <c r="X20" i="11"/>
  <c r="T20" i="11"/>
  <c r="P20" i="11"/>
  <c r="L20" i="11"/>
  <c r="I20" i="11"/>
  <c r="U20" i="11" s="1"/>
  <c r="F20" i="11"/>
  <c r="Q20" i="11" s="1"/>
  <c r="AJ19" i="11"/>
  <c r="AF19" i="11"/>
  <c r="AA19" i="11"/>
  <c r="Z19" i="11"/>
  <c r="AB19" i="11" s="1"/>
  <c r="X19" i="11"/>
  <c r="T19" i="11"/>
  <c r="P19" i="11"/>
  <c r="L19" i="11"/>
  <c r="I19" i="11"/>
  <c r="U19" i="11" s="1"/>
  <c r="F19" i="11"/>
  <c r="AJ18" i="11"/>
  <c r="AF18" i="11"/>
  <c r="AK18" i="11" s="1"/>
  <c r="AA18" i="11"/>
  <c r="Z18" i="11"/>
  <c r="AB18" i="11" s="1"/>
  <c r="X18" i="11"/>
  <c r="T18" i="11"/>
  <c r="P18" i="11"/>
  <c r="L18" i="11"/>
  <c r="I18" i="11"/>
  <c r="Y18" i="11" s="1"/>
  <c r="F18" i="11"/>
  <c r="AJ17" i="11"/>
  <c r="AF17" i="11"/>
  <c r="AA17" i="11"/>
  <c r="Z17" i="11"/>
  <c r="X17" i="11"/>
  <c r="T17" i="11"/>
  <c r="P17" i="11"/>
  <c r="L17" i="11"/>
  <c r="I17" i="11"/>
  <c r="Y17" i="11" s="1"/>
  <c r="F17" i="11"/>
  <c r="M17" i="11" s="1"/>
  <c r="AJ16" i="11"/>
  <c r="AF16" i="11"/>
  <c r="AA16" i="11"/>
  <c r="Z16" i="11"/>
  <c r="AB16" i="11" s="1"/>
  <c r="AC16" i="11" s="1"/>
  <c r="X16" i="11"/>
  <c r="T16" i="11"/>
  <c r="P16" i="11"/>
  <c r="L16" i="11"/>
  <c r="I16" i="11"/>
  <c r="F16" i="11"/>
  <c r="M16" i="11" s="1"/>
  <c r="AI15" i="11"/>
  <c r="AH15" i="11"/>
  <c r="AJ15" i="11" s="1"/>
  <c r="AG15" i="11"/>
  <c r="AE15" i="11"/>
  <c r="AD15" i="11"/>
  <c r="AF15" i="11" s="1"/>
  <c r="AK15" i="11" s="1"/>
  <c r="W15" i="11"/>
  <c r="V15" i="11"/>
  <c r="X15" i="11" s="1"/>
  <c r="S15" i="11"/>
  <c r="R15" i="11"/>
  <c r="T15" i="11" s="1"/>
  <c r="O15" i="11"/>
  <c r="N15" i="11"/>
  <c r="P15" i="11" s="1"/>
  <c r="K15" i="11"/>
  <c r="AA15" i="11" s="1"/>
  <c r="J15" i="11"/>
  <c r="L15" i="11" s="1"/>
  <c r="H15" i="11"/>
  <c r="G15" i="11"/>
  <c r="I15" i="11" s="1"/>
  <c r="E15" i="11"/>
  <c r="D15" i="11"/>
  <c r="AJ14" i="11"/>
  <c r="AF14" i="11"/>
  <c r="AK14" i="11" s="1"/>
  <c r="AA14" i="11"/>
  <c r="Z14" i="11"/>
  <c r="AB14" i="11" s="1"/>
  <c r="X14" i="11"/>
  <c r="T14" i="11"/>
  <c r="P14" i="11"/>
  <c r="L14" i="11"/>
  <c r="I14" i="11"/>
  <c r="F14" i="11"/>
  <c r="Q14" i="11" s="1"/>
  <c r="AJ13" i="11"/>
  <c r="AF13" i="11"/>
  <c r="AK13" i="11" s="1"/>
  <c r="AA13" i="11"/>
  <c r="Z13" i="11"/>
  <c r="X13" i="11"/>
  <c r="T13" i="11"/>
  <c r="P13" i="11"/>
  <c r="L13" i="11"/>
  <c r="I13" i="11"/>
  <c r="U13" i="11" s="1"/>
  <c r="F13" i="11"/>
  <c r="Q13" i="11" s="1"/>
  <c r="AJ12" i="11"/>
  <c r="AF12" i="11"/>
  <c r="AA12" i="11"/>
  <c r="Z12" i="11"/>
  <c r="AB12" i="11" s="1"/>
  <c r="X12" i="11"/>
  <c r="T12" i="11"/>
  <c r="P12" i="11"/>
  <c r="L12" i="11"/>
  <c r="I12" i="11"/>
  <c r="U12" i="11" s="1"/>
  <c r="F12" i="11"/>
  <c r="AJ11" i="11"/>
  <c r="AF11" i="11"/>
  <c r="AK11" i="11" s="1"/>
  <c r="AA11" i="11"/>
  <c r="Z11" i="11"/>
  <c r="AB11" i="11" s="1"/>
  <c r="X11" i="11"/>
  <c r="T11" i="11"/>
  <c r="P11" i="11"/>
  <c r="L11" i="11"/>
  <c r="I11" i="11"/>
  <c r="Y11" i="11" s="1"/>
  <c r="F11" i="11"/>
  <c r="AJ10" i="11"/>
  <c r="AF10" i="11"/>
  <c r="AA10" i="11"/>
  <c r="Z10" i="11"/>
  <c r="X10" i="11"/>
  <c r="T10" i="11"/>
  <c r="P10" i="11"/>
  <c r="L10" i="11"/>
  <c r="I10" i="11"/>
  <c r="Y10" i="11" s="1"/>
  <c r="F10" i="11"/>
  <c r="M10" i="11" s="1"/>
  <c r="AJ9" i="11"/>
  <c r="AF9" i="11"/>
  <c r="AK9" i="11" s="1"/>
  <c r="AA9" i="11"/>
  <c r="Z9" i="11"/>
  <c r="AB9" i="11" s="1"/>
  <c r="AC9" i="11" s="1"/>
  <c r="X9" i="11"/>
  <c r="T9" i="11"/>
  <c r="P9" i="11"/>
  <c r="L9" i="11"/>
  <c r="I9" i="11"/>
  <c r="F9" i="11"/>
  <c r="M9" i="11" s="1"/>
  <c r="AI45" i="10"/>
  <c r="AH45" i="10"/>
  <c r="AJ45" i="10" s="1"/>
  <c r="AG45" i="10"/>
  <c r="AE45" i="10"/>
  <c r="AD45" i="10"/>
  <c r="AF45" i="10" s="1"/>
  <c r="W45" i="10"/>
  <c r="V45" i="10"/>
  <c r="X45" i="10" s="1"/>
  <c r="S45" i="10"/>
  <c r="R45" i="10"/>
  <c r="T45" i="10" s="1"/>
  <c r="O45" i="10"/>
  <c r="N45" i="10"/>
  <c r="P45" i="10" s="1"/>
  <c r="K45" i="10"/>
  <c r="AA45" i="10" s="1"/>
  <c r="J45" i="10"/>
  <c r="H45" i="10"/>
  <c r="G45" i="10"/>
  <c r="I45" i="10" s="1"/>
  <c r="E45" i="10"/>
  <c r="D45" i="10"/>
  <c r="F45" i="10" s="1"/>
  <c r="AI44" i="10"/>
  <c r="AH44" i="10"/>
  <c r="AJ44" i="10" s="1"/>
  <c r="AG44" i="10"/>
  <c r="AE44" i="10"/>
  <c r="AD44" i="10"/>
  <c r="AF44" i="10" s="1"/>
  <c r="W44" i="10"/>
  <c r="V44" i="10"/>
  <c r="X44" i="10" s="1"/>
  <c r="S44" i="10"/>
  <c r="R44" i="10"/>
  <c r="T44" i="10" s="1"/>
  <c r="O44" i="10"/>
  <c r="N44" i="10"/>
  <c r="P44" i="10" s="1"/>
  <c r="K44" i="10"/>
  <c r="AA44" i="10" s="1"/>
  <c r="J44" i="10"/>
  <c r="H44" i="10"/>
  <c r="G44" i="10"/>
  <c r="I44" i="10" s="1"/>
  <c r="Y44" i="10" s="1"/>
  <c r="E44" i="10"/>
  <c r="D44" i="10"/>
  <c r="F44" i="10" s="1"/>
  <c r="Q44" i="10" s="1"/>
  <c r="AJ43" i="10"/>
  <c r="AF43" i="10"/>
  <c r="AA43" i="10"/>
  <c r="Z43" i="10"/>
  <c r="AB43" i="10" s="1"/>
  <c r="X43" i="10"/>
  <c r="T43" i="10"/>
  <c r="P43" i="10"/>
  <c r="L43" i="10"/>
  <c r="I43" i="10"/>
  <c r="Y43" i="10" s="1"/>
  <c r="F43" i="10"/>
  <c r="AJ42" i="10"/>
  <c r="AF42" i="10"/>
  <c r="AA42" i="10"/>
  <c r="Z42" i="10"/>
  <c r="AB42" i="10" s="1"/>
  <c r="X42" i="10"/>
  <c r="T42" i="10"/>
  <c r="P42" i="10"/>
  <c r="L42" i="10"/>
  <c r="I42" i="10"/>
  <c r="Y42" i="10" s="1"/>
  <c r="F42" i="10"/>
  <c r="AJ41" i="10"/>
  <c r="AF41" i="10"/>
  <c r="AA41" i="10"/>
  <c r="Z41" i="10"/>
  <c r="X41" i="10"/>
  <c r="T41" i="10"/>
  <c r="P41" i="10"/>
  <c r="L41" i="10"/>
  <c r="I41" i="10"/>
  <c r="Y41" i="10" s="1"/>
  <c r="F41" i="10"/>
  <c r="M41" i="10" s="1"/>
  <c r="AJ40" i="10"/>
  <c r="AF40" i="10"/>
  <c r="AA40" i="10"/>
  <c r="Z40" i="10"/>
  <c r="AB40" i="10" s="1"/>
  <c r="AC40" i="10" s="1"/>
  <c r="X40" i="10"/>
  <c r="T40" i="10"/>
  <c r="P40" i="10"/>
  <c r="L40" i="10"/>
  <c r="I40" i="10"/>
  <c r="Y40" i="10" s="1"/>
  <c r="F40" i="10"/>
  <c r="M40" i="10" s="1"/>
  <c r="AJ39" i="10"/>
  <c r="AF39" i="10"/>
  <c r="AA39" i="10"/>
  <c r="Z39" i="10"/>
  <c r="AB39" i="10" s="1"/>
  <c r="X39" i="10"/>
  <c r="T39" i="10"/>
  <c r="P39" i="10"/>
  <c r="L39" i="10"/>
  <c r="I39" i="10"/>
  <c r="Y39" i="10" s="1"/>
  <c r="F39" i="10"/>
  <c r="AI38" i="10"/>
  <c r="AH38" i="10"/>
  <c r="AG38" i="10"/>
  <c r="AE38" i="10"/>
  <c r="AD38" i="10"/>
  <c r="AF38" i="10" s="1"/>
  <c r="W38" i="10"/>
  <c r="V38" i="10"/>
  <c r="X38" i="10" s="1"/>
  <c r="S38" i="10"/>
  <c r="R38" i="10"/>
  <c r="O38" i="10"/>
  <c r="N38" i="10"/>
  <c r="P38" i="10" s="1"/>
  <c r="K38" i="10"/>
  <c r="AA38" i="10" s="1"/>
  <c r="J38" i="10"/>
  <c r="Z38" i="10" s="1"/>
  <c r="AB38" i="10" s="1"/>
  <c r="H38" i="10"/>
  <c r="G38" i="10"/>
  <c r="I38" i="10" s="1"/>
  <c r="E38" i="10"/>
  <c r="D38" i="10"/>
  <c r="F38" i="10" s="1"/>
  <c r="AJ37" i="10"/>
  <c r="AF37" i="10"/>
  <c r="AK37" i="10" s="1"/>
  <c r="AA37" i="10"/>
  <c r="Z37" i="10"/>
  <c r="AB37" i="10" s="1"/>
  <c r="X37" i="10"/>
  <c r="T37" i="10"/>
  <c r="P37" i="10"/>
  <c r="L37" i="10"/>
  <c r="I37" i="10"/>
  <c r="F37" i="10"/>
  <c r="AJ36" i="10"/>
  <c r="AF36" i="10"/>
  <c r="AA36" i="10"/>
  <c r="Z36" i="10"/>
  <c r="AB36" i="10" s="1"/>
  <c r="X36" i="10"/>
  <c r="T36" i="10"/>
  <c r="P36" i="10"/>
  <c r="L36" i="10"/>
  <c r="I36" i="10"/>
  <c r="F36" i="10"/>
  <c r="AJ35" i="10"/>
  <c r="AF35" i="10"/>
  <c r="AA35" i="10"/>
  <c r="Z35" i="10"/>
  <c r="AB35" i="10" s="1"/>
  <c r="X35" i="10"/>
  <c r="T35" i="10"/>
  <c r="P35" i="10"/>
  <c r="L35" i="10"/>
  <c r="I35" i="10"/>
  <c r="Y35" i="10" s="1"/>
  <c r="F35" i="10"/>
  <c r="M35" i="10" s="1"/>
  <c r="AJ34" i="10"/>
  <c r="AF34" i="10"/>
  <c r="AA34" i="10"/>
  <c r="Z34" i="10"/>
  <c r="X34" i="10"/>
  <c r="T34" i="10"/>
  <c r="P34" i="10"/>
  <c r="L34" i="10"/>
  <c r="I34" i="10"/>
  <c r="Y34" i="10" s="1"/>
  <c r="F34" i="10"/>
  <c r="M34" i="10" s="1"/>
  <c r="AJ33" i="10"/>
  <c r="AF33" i="10"/>
  <c r="AA33" i="10"/>
  <c r="Z33" i="10"/>
  <c r="AB33" i="10" s="1"/>
  <c r="X33" i="10"/>
  <c r="T33" i="10"/>
  <c r="P33" i="10"/>
  <c r="L33" i="10"/>
  <c r="I33" i="10"/>
  <c r="F33" i="10"/>
  <c r="AJ32" i="10"/>
  <c r="AF32" i="10"/>
  <c r="AA32" i="10"/>
  <c r="Z32" i="10"/>
  <c r="AB32" i="10" s="1"/>
  <c r="X32" i="10"/>
  <c r="T32" i="10"/>
  <c r="P32" i="10"/>
  <c r="L32" i="10"/>
  <c r="I32" i="10"/>
  <c r="F32" i="10"/>
  <c r="AI31" i="10"/>
  <c r="AH31" i="10"/>
  <c r="AJ31" i="10" s="1"/>
  <c r="AG31" i="10"/>
  <c r="AE31" i="10"/>
  <c r="AD31" i="10"/>
  <c r="AF31" i="10" s="1"/>
  <c r="W31" i="10"/>
  <c r="V31" i="10"/>
  <c r="X31" i="10" s="1"/>
  <c r="S31" i="10"/>
  <c r="R31" i="10"/>
  <c r="O31" i="10"/>
  <c r="N31" i="10"/>
  <c r="P31" i="10" s="1"/>
  <c r="K31" i="10"/>
  <c r="AA31" i="10" s="1"/>
  <c r="AB31" i="10" s="1"/>
  <c r="J31" i="10"/>
  <c r="H31" i="10"/>
  <c r="G31" i="10"/>
  <c r="I31" i="10" s="1"/>
  <c r="E31" i="10"/>
  <c r="D31" i="10"/>
  <c r="F31" i="10" s="1"/>
  <c r="AJ30" i="10"/>
  <c r="AF30" i="10"/>
  <c r="AK30" i="10" s="1"/>
  <c r="AA30" i="10"/>
  <c r="Z30" i="10"/>
  <c r="AB30" i="10" s="1"/>
  <c r="X30" i="10"/>
  <c r="T30" i="10"/>
  <c r="P30" i="10"/>
  <c r="L30" i="10"/>
  <c r="I30" i="10"/>
  <c r="Y30" i="10" s="1"/>
  <c r="F30" i="10"/>
  <c r="AJ29" i="10"/>
  <c r="AF29" i="10"/>
  <c r="AA29" i="10"/>
  <c r="Z29" i="10"/>
  <c r="AB29" i="10" s="1"/>
  <c r="X29" i="10"/>
  <c r="T29" i="10"/>
  <c r="P29" i="10"/>
  <c r="L29" i="10"/>
  <c r="I29" i="10"/>
  <c r="Y29" i="10" s="1"/>
  <c r="F29" i="10"/>
  <c r="AJ28" i="10"/>
  <c r="AF28" i="10"/>
  <c r="AA28" i="10"/>
  <c r="Z28" i="10"/>
  <c r="X28" i="10"/>
  <c r="T28" i="10"/>
  <c r="P28" i="10"/>
  <c r="L28" i="10"/>
  <c r="M28" i="10" s="1"/>
  <c r="I28" i="10"/>
  <c r="Y28" i="10" s="1"/>
  <c r="F28" i="10"/>
  <c r="AJ27" i="10"/>
  <c r="AF27" i="10"/>
  <c r="AA27" i="10"/>
  <c r="AB27" i="10" s="1"/>
  <c r="Z27" i="10"/>
  <c r="X27" i="10"/>
  <c r="T27" i="10"/>
  <c r="P27" i="10"/>
  <c r="L27" i="10"/>
  <c r="I27" i="10"/>
  <c r="Y27" i="10" s="1"/>
  <c r="F27" i="10"/>
  <c r="M27" i="10" s="1"/>
  <c r="AJ26" i="10"/>
  <c r="AF26" i="10"/>
  <c r="AA26" i="10"/>
  <c r="Z26" i="10"/>
  <c r="AB26" i="10" s="1"/>
  <c r="AC26" i="10" s="1"/>
  <c r="X26" i="10"/>
  <c r="T26" i="10"/>
  <c r="P26" i="10"/>
  <c r="L26" i="10"/>
  <c r="I26" i="10"/>
  <c r="Y26" i="10" s="1"/>
  <c r="F26" i="10"/>
  <c r="M26" i="10" s="1"/>
  <c r="AJ25" i="10"/>
  <c r="AF25" i="10"/>
  <c r="AA25" i="10"/>
  <c r="Z25" i="10"/>
  <c r="AB25" i="10" s="1"/>
  <c r="X25" i="10"/>
  <c r="T25" i="10"/>
  <c r="P25" i="10"/>
  <c r="L25" i="10"/>
  <c r="I25" i="10"/>
  <c r="Y25" i="10" s="1"/>
  <c r="F25" i="10"/>
  <c r="AJ24" i="10"/>
  <c r="AF24" i="10"/>
  <c r="AA24" i="10"/>
  <c r="Z24" i="10"/>
  <c r="AB24" i="10" s="1"/>
  <c r="X24" i="10"/>
  <c r="T24" i="10"/>
  <c r="P24" i="10"/>
  <c r="L24" i="10"/>
  <c r="I24" i="10"/>
  <c r="AC24" i="10" s="1"/>
  <c r="F24" i="10"/>
  <c r="Q24" i="10" s="1"/>
  <c r="AJ23" i="10"/>
  <c r="AF23" i="10"/>
  <c r="AK23" i="10" s="1"/>
  <c r="AA23" i="10"/>
  <c r="Z23" i="10"/>
  <c r="AB23" i="10" s="1"/>
  <c r="X23" i="10"/>
  <c r="T23" i="10"/>
  <c r="P23" i="10"/>
  <c r="L23" i="10"/>
  <c r="I23" i="10"/>
  <c r="U23" i="10" s="1"/>
  <c r="F23" i="10"/>
  <c r="AJ22" i="10"/>
  <c r="AF22" i="10"/>
  <c r="AK22" i="10" s="1"/>
  <c r="AA22" i="10"/>
  <c r="Z22" i="10"/>
  <c r="AB22" i="10" s="1"/>
  <c r="X22" i="10"/>
  <c r="T22" i="10"/>
  <c r="P22" i="10"/>
  <c r="L22" i="10"/>
  <c r="I22" i="10"/>
  <c r="F22" i="10"/>
  <c r="AI21" i="10"/>
  <c r="AH21" i="10"/>
  <c r="AJ21" i="10" s="1"/>
  <c r="AG21" i="10"/>
  <c r="AE21" i="10"/>
  <c r="AD21" i="10"/>
  <c r="AF21" i="10" s="1"/>
  <c r="W21" i="10"/>
  <c r="V21" i="10"/>
  <c r="X21" i="10" s="1"/>
  <c r="S21" i="10"/>
  <c r="R21" i="10"/>
  <c r="T21" i="10" s="1"/>
  <c r="O21" i="10"/>
  <c r="N21" i="10"/>
  <c r="K21" i="10"/>
  <c r="AA21" i="10" s="1"/>
  <c r="J21" i="10"/>
  <c r="L21" i="10" s="1"/>
  <c r="H21" i="10"/>
  <c r="G21" i="10"/>
  <c r="I21" i="10" s="1"/>
  <c r="E21" i="10"/>
  <c r="D21" i="10"/>
  <c r="F21" i="10" s="1"/>
  <c r="AJ20" i="10"/>
  <c r="AF20" i="10"/>
  <c r="AA20" i="10"/>
  <c r="Z20" i="10"/>
  <c r="X20" i="10"/>
  <c r="T20" i="10"/>
  <c r="P20" i="10"/>
  <c r="L20" i="10"/>
  <c r="I20" i="10"/>
  <c r="Y20" i="10" s="1"/>
  <c r="F20" i="10"/>
  <c r="M20" i="10" s="1"/>
  <c r="AJ19" i="10"/>
  <c r="AF19" i="10"/>
  <c r="AA19" i="10"/>
  <c r="Z19" i="10"/>
  <c r="AB19" i="10" s="1"/>
  <c r="X19" i="10"/>
  <c r="T19" i="10"/>
  <c r="P19" i="10"/>
  <c r="L19" i="10"/>
  <c r="I19" i="10"/>
  <c r="F19" i="10"/>
  <c r="M19" i="10" s="1"/>
  <c r="AJ18" i="10"/>
  <c r="AF18" i="10"/>
  <c r="AA18" i="10"/>
  <c r="Z18" i="10"/>
  <c r="AB18" i="10" s="1"/>
  <c r="X18" i="10"/>
  <c r="T18" i="10"/>
  <c r="P18" i="10"/>
  <c r="L18" i="10"/>
  <c r="I18" i="10"/>
  <c r="U18" i="10" s="1"/>
  <c r="F18" i="10"/>
  <c r="AJ17" i="10"/>
  <c r="AF17" i="10"/>
  <c r="AA17" i="10"/>
  <c r="Z17" i="10"/>
  <c r="AB17" i="10" s="1"/>
  <c r="X17" i="10"/>
  <c r="T17" i="10"/>
  <c r="AK17" i="10" s="1"/>
  <c r="P17" i="10"/>
  <c r="L17" i="10"/>
  <c r="I17" i="10"/>
  <c r="F17" i="10"/>
  <c r="AJ16" i="10"/>
  <c r="AF16" i="10"/>
  <c r="AK16" i="10" s="1"/>
  <c r="AA16" i="10"/>
  <c r="Z16" i="10"/>
  <c r="AB16" i="10" s="1"/>
  <c r="X16" i="10"/>
  <c r="T16" i="10"/>
  <c r="P16" i="10"/>
  <c r="L16" i="10"/>
  <c r="I16" i="10"/>
  <c r="AC16" i="10" s="1"/>
  <c r="F16" i="10"/>
  <c r="AJ15" i="10"/>
  <c r="AF15" i="10"/>
  <c r="AK15" i="10" s="1"/>
  <c r="AA15" i="10"/>
  <c r="Z15" i="10"/>
  <c r="AB15" i="10" s="1"/>
  <c r="X15" i="10"/>
  <c r="T15" i="10"/>
  <c r="P15" i="10"/>
  <c r="L15" i="10"/>
  <c r="I15" i="10"/>
  <c r="F15" i="10"/>
  <c r="AJ14" i="10"/>
  <c r="AF14" i="10"/>
  <c r="AA14" i="10"/>
  <c r="Z14" i="10"/>
  <c r="X14" i="10"/>
  <c r="T14" i="10"/>
  <c r="P14" i="10"/>
  <c r="L14" i="10"/>
  <c r="I14" i="10"/>
  <c r="F14" i="10"/>
  <c r="AI13" i="10"/>
  <c r="AH13" i="10"/>
  <c r="AJ13" i="10" s="1"/>
  <c r="AG13" i="10"/>
  <c r="AE13" i="10"/>
  <c r="AD13" i="10"/>
  <c r="W13" i="10"/>
  <c r="V13" i="10"/>
  <c r="X13" i="10" s="1"/>
  <c r="S13" i="10"/>
  <c r="R13" i="10"/>
  <c r="T13" i="10" s="1"/>
  <c r="O13" i="10"/>
  <c r="N13" i="10"/>
  <c r="K13" i="10"/>
  <c r="J13" i="10"/>
  <c r="Z13" i="10" s="1"/>
  <c r="H13" i="10"/>
  <c r="G13" i="10"/>
  <c r="I13" i="10" s="1"/>
  <c r="E13" i="10"/>
  <c r="D13" i="10"/>
  <c r="F13" i="10" s="1"/>
  <c r="AJ12" i="10"/>
  <c r="AF12" i="10"/>
  <c r="AA12" i="10"/>
  <c r="Z12" i="10"/>
  <c r="AB12" i="10" s="1"/>
  <c r="AC12" i="10" s="1"/>
  <c r="X12" i="10"/>
  <c r="T12" i="10"/>
  <c r="P12" i="10"/>
  <c r="L12" i="10"/>
  <c r="I12" i="10"/>
  <c r="Y12" i="10" s="1"/>
  <c r="F12" i="10"/>
  <c r="AJ11" i="10"/>
  <c r="AF11" i="10"/>
  <c r="AA11" i="10"/>
  <c r="Z11" i="10"/>
  <c r="AB11" i="10" s="1"/>
  <c r="X11" i="10"/>
  <c r="T11" i="10"/>
  <c r="P11" i="10"/>
  <c r="L11" i="10"/>
  <c r="I11" i="10"/>
  <c r="F11" i="10"/>
  <c r="AJ10" i="10"/>
  <c r="AF10" i="10"/>
  <c r="AA10" i="10"/>
  <c r="Z10" i="10"/>
  <c r="AB10" i="10" s="1"/>
  <c r="X10" i="10"/>
  <c r="T10" i="10"/>
  <c r="P10" i="10"/>
  <c r="L10" i="10"/>
  <c r="I10" i="10"/>
  <c r="U10" i="10" s="1"/>
  <c r="F10" i="10"/>
  <c r="AJ9" i="10"/>
  <c r="AF9" i="10"/>
  <c r="AK9" i="10" s="1"/>
  <c r="AA9" i="10"/>
  <c r="Z9" i="10"/>
  <c r="AB9" i="10" s="1"/>
  <c r="X9" i="10"/>
  <c r="T9" i="10"/>
  <c r="P9" i="10"/>
  <c r="L9" i="10"/>
  <c r="I9" i="10"/>
  <c r="F9" i="10"/>
  <c r="AI32" i="9"/>
  <c r="AH32" i="9"/>
  <c r="AJ32" i="9" s="1"/>
  <c r="AG32" i="9"/>
  <c r="AE32" i="9"/>
  <c r="AD32" i="9"/>
  <c r="AF32" i="9" s="1"/>
  <c r="W32" i="9"/>
  <c r="V32" i="9"/>
  <c r="X32" i="9" s="1"/>
  <c r="S32" i="9"/>
  <c r="R32" i="9"/>
  <c r="T32" i="9" s="1"/>
  <c r="O32" i="9"/>
  <c r="N32" i="9"/>
  <c r="P32" i="9" s="1"/>
  <c r="K32" i="9"/>
  <c r="AA32" i="9" s="1"/>
  <c r="J32" i="9"/>
  <c r="L32" i="9" s="1"/>
  <c r="H32" i="9"/>
  <c r="G32" i="9"/>
  <c r="I32" i="9" s="1"/>
  <c r="E32" i="9"/>
  <c r="D32" i="9"/>
  <c r="AI31" i="9"/>
  <c r="AH31" i="9"/>
  <c r="AJ31" i="9" s="1"/>
  <c r="AG31" i="9"/>
  <c r="AE31" i="9"/>
  <c r="AD31" i="9"/>
  <c r="W31" i="9"/>
  <c r="V31" i="9"/>
  <c r="S31" i="9"/>
  <c r="R31" i="9"/>
  <c r="T31" i="9" s="1"/>
  <c r="O31" i="9"/>
  <c r="N31" i="9"/>
  <c r="K31" i="9"/>
  <c r="AA31" i="9" s="1"/>
  <c r="J31" i="9"/>
  <c r="H31" i="9"/>
  <c r="G31" i="9"/>
  <c r="I31" i="9" s="1"/>
  <c r="E31" i="9"/>
  <c r="D31" i="9"/>
  <c r="F31" i="9" s="1"/>
  <c r="AJ30" i="9"/>
  <c r="AF30" i="9"/>
  <c r="AA30" i="9"/>
  <c r="Z30" i="9"/>
  <c r="AB30" i="9" s="1"/>
  <c r="AC30" i="9" s="1"/>
  <c r="X30" i="9"/>
  <c r="T30" i="9"/>
  <c r="P30" i="9"/>
  <c r="L30" i="9"/>
  <c r="I30" i="9"/>
  <c r="Y30" i="9" s="1"/>
  <c r="F30" i="9"/>
  <c r="M30" i="9" s="1"/>
  <c r="AJ29" i="9"/>
  <c r="AF29" i="9"/>
  <c r="AA29" i="9"/>
  <c r="Z29" i="9"/>
  <c r="AB29" i="9" s="1"/>
  <c r="X29" i="9"/>
  <c r="T29" i="9"/>
  <c r="P29" i="9"/>
  <c r="L29" i="9"/>
  <c r="I29" i="9"/>
  <c r="F29" i="9"/>
  <c r="AJ28" i="9"/>
  <c r="AF28" i="9"/>
  <c r="AA28" i="9"/>
  <c r="Z28" i="9"/>
  <c r="AB28" i="9" s="1"/>
  <c r="X28" i="9"/>
  <c r="T28" i="9"/>
  <c r="P28" i="9"/>
  <c r="L28" i="9"/>
  <c r="I28" i="9"/>
  <c r="F28" i="9"/>
  <c r="Q28" i="9" s="1"/>
  <c r="AJ27" i="9"/>
  <c r="AF27" i="9"/>
  <c r="AK27" i="9" s="1"/>
  <c r="AA27" i="9"/>
  <c r="Z27" i="9"/>
  <c r="AB27" i="9" s="1"/>
  <c r="AC27" i="9" s="1"/>
  <c r="X27" i="9"/>
  <c r="T27" i="9"/>
  <c r="P27" i="9"/>
  <c r="L27" i="9"/>
  <c r="I27" i="9"/>
  <c r="U27" i="9" s="1"/>
  <c r="F27" i="9"/>
  <c r="Q27" i="9" s="1"/>
  <c r="AJ26" i="9"/>
  <c r="AF26" i="9"/>
  <c r="AK26" i="9" s="1"/>
  <c r="AA26" i="9"/>
  <c r="Z26" i="9"/>
  <c r="AB26" i="9" s="1"/>
  <c r="X26" i="9"/>
  <c r="T26" i="9"/>
  <c r="P26" i="9"/>
  <c r="L26" i="9"/>
  <c r="I26" i="9"/>
  <c r="U26" i="9" s="1"/>
  <c r="F26" i="9"/>
  <c r="Q26" i="9" s="1"/>
  <c r="AI25" i="9"/>
  <c r="AH25" i="9"/>
  <c r="AJ25" i="9" s="1"/>
  <c r="AG25" i="9"/>
  <c r="AE25" i="9"/>
  <c r="AD25" i="9"/>
  <c r="AF25" i="9" s="1"/>
  <c r="W25" i="9"/>
  <c r="V25" i="9"/>
  <c r="X25" i="9" s="1"/>
  <c r="S25" i="9"/>
  <c r="R25" i="9"/>
  <c r="T25" i="9" s="1"/>
  <c r="O25" i="9"/>
  <c r="N25" i="9"/>
  <c r="P25" i="9" s="1"/>
  <c r="K25" i="9"/>
  <c r="AA25" i="9" s="1"/>
  <c r="J25" i="9"/>
  <c r="L25" i="9" s="1"/>
  <c r="H25" i="9"/>
  <c r="G25" i="9"/>
  <c r="I25" i="9" s="1"/>
  <c r="E25" i="9"/>
  <c r="D25" i="9"/>
  <c r="F25" i="9" s="1"/>
  <c r="AJ24" i="9"/>
  <c r="AF24" i="9"/>
  <c r="AK24" i="9" s="1"/>
  <c r="AA24" i="9"/>
  <c r="Z24" i="9"/>
  <c r="X24" i="9"/>
  <c r="T24" i="9"/>
  <c r="P24" i="9"/>
  <c r="L24" i="9"/>
  <c r="I24" i="9"/>
  <c r="F24" i="9"/>
  <c r="AJ23" i="9"/>
  <c r="AF23" i="9"/>
  <c r="AA23" i="9"/>
  <c r="Z23" i="9"/>
  <c r="AB23" i="9" s="1"/>
  <c r="AC23" i="9" s="1"/>
  <c r="X23" i="9"/>
  <c r="T23" i="9"/>
  <c r="P23" i="9"/>
  <c r="L23" i="9"/>
  <c r="I23" i="9"/>
  <c r="Y23" i="9" s="1"/>
  <c r="F23" i="9"/>
  <c r="M23" i="9" s="1"/>
  <c r="AJ22" i="9"/>
  <c r="AF22" i="9"/>
  <c r="AA22" i="9"/>
  <c r="Z22" i="9"/>
  <c r="AB22" i="9" s="1"/>
  <c r="X22" i="9"/>
  <c r="T22" i="9"/>
  <c r="P22" i="9"/>
  <c r="L22" i="9"/>
  <c r="I22" i="9"/>
  <c r="F22" i="9"/>
  <c r="Q22" i="9" s="1"/>
  <c r="AJ21" i="9"/>
  <c r="AF21" i="9"/>
  <c r="AA21" i="9"/>
  <c r="Z21" i="9"/>
  <c r="AB21" i="9" s="1"/>
  <c r="X21" i="9"/>
  <c r="T21" i="9"/>
  <c r="P21" i="9"/>
  <c r="L21" i="9"/>
  <c r="I21" i="9"/>
  <c r="F21" i="9"/>
  <c r="Q21" i="9" s="1"/>
  <c r="AJ20" i="9"/>
  <c r="AF20" i="9"/>
  <c r="AK20" i="9" s="1"/>
  <c r="AA20" i="9"/>
  <c r="Z20" i="9"/>
  <c r="AB20" i="9" s="1"/>
  <c r="AC20" i="9" s="1"/>
  <c r="X20" i="9"/>
  <c r="T20" i="9"/>
  <c r="P20" i="9"/>
  <c r="L20" i="9"/>
  <c r="I20" i="9"/>
  <c r="U20" i="9" s="1"/>
  <c r="F20" i="9"/>
  <c r="Q20" i="9" s="1"/>
  <c r="AJ19" i="9"/>
  <c r="AF19" i="9"/>
  <c r="AK19" i="9" s="1"/>
  <c r="AA19" i="9"/>
  <c r="Z19" i="9"/>
  <c r="AB19" i="9" s="1"/>
  <c r="X19" i="9"/>
  <c r="T19" i="9"/>
  <c r="P19" i="9"/>
  <c r="L19" i="9"/>
  <c r="I19" i="9"/>
  <c r="U19" i="9" s="1"/>
  <c r="F19" i="9"/>
  <c r="Q19" i="9" s="1"/>
  <c r="AJ18" i="9"/>
  <c r="AF18" i="9"/>
  <c r="AA18" i="9"/>
  <c r="Z18" i="9"/>
  <c r="AB18" i="9" s="1"/>
  <c r="X18" i="9"/>
  <c r="T18" i="9"/>
  <c r="P18" i="9"/>
  <c r="L18" i="9"/>
  <c r="I18" i="9"/>
  <c r="Y18" i="9" s="1"/>
  <c r="F18" i="9"/>
  <c r="AI17" i="9"/>
  <c r="AH17" i="9"/>
  <c r="AJ17" i="9" s="1"/>
  <c r="AG17" i="9"/>
  <c r="AE17" i="9"/>
  <c r="AD17" i="9"/>
  <c r="W17" i="9"/>
  <c r="V17" i="9"/>
  <c r="S17" i="9"/>
  <c r="R17" i="9"/>
  <c r="T17" i="9" s="1"/>
  <c r="O17" i="9"/>
  <c r="N17" i="9"/>
  <c r="K17" i="9"/>
  <c r="AA17" i="9" s="1"/>
  <c r="J17" i="9"/>
  <c r="H17" i="9"/>
  <c r="G17" i="9"/>
  <c r="I17" i="9" s="1"/>
  <c r="E17" i="9"/>
  <c r="D17" i="9"/>
  <c r="F17" i="9" s="1"/>
  <c r="AJ16" i="9"/>
  <c r="AF16" i="9"/>
  <c r="AA16" i="9"/>
  <c r="Z16" i="9"/>
  <c r="AB16" i="9" s="1"/>
  <c r="AC16" i="9" s="1"/>
  <c r="X16" i="9"/>
  <c r="T16" i="9"/>
  <c r="P16" i="9"/>
  <c r="L16" i="9"/>
  <c r="I16" i="9"/>
  <c r="Y16" i="9" s="1"/>
  <c r="F16" i="9"/>
  <c r="M16" i="9" s="1"/>
  <c r="AJ15" i="9"/>
  <c r="AF15" i="9"/>
  <c r="AA15" i="9"/>
  <c r="Z15" i="9"/>
  <c r="AB15" i="9" s="1"/>
  <c r="X15" i="9"/>
  <c r="T15" i="9"/>
  <c r="P15" i="9"/>
  <c r="L15" i="9"/>
  <c r="I15" i="9"/>
  <c r="F15" i="9"/>
  <c r="Q15" i="9" s="1"/>
  <c r="AJ14" i="9"/>
  <c r="AF14" i="9"/>
  <c r="AA14" i="9"/>
  <c r="Z14" i="9"/>
  <c r="AB14" i="9" s="1"/>
  <c r="X14" i="9"/>
  <c r="T14" i="9"/>
  <c r="P14" i="9"/>
  <c r="L14" i="9"/>
  <c r="I14" i="9"/>
  <c r="AC14" i="9" s="1"/>
  <c r="F14" i="9"/>
  <c r="Q14" i="9" s="1"/>
  <c r="AJ13" i="9"/>
  <c r="AF13" i="9"/>
  <c r="AK13" i="9" s="1"/>
  <c r="AA13" i="9"/>
  <c r="Z13" i="9"/>
  <c r="AB13" i="9" s="1"/>
  <c r="AC13" i="9" s="1"/>
  <c r="X13" i="9"/>
  <c r="T13" i="9"/>
  <c r="P13" i="9"/>
  <c r="L13" i="9"/>
  <c r="I13" i="9"/>
  <c r="U13" i="9" s="1"/>
  <c r="F13" i="9"/>
  <c r="Q13" i="9" s="1"/>
  <c r="AJ12" i="9"/>
  <c r="AF12" i="9"/>
  <c r="AK12" i="9" s="1"/>
  <c r="AA12" i="9"/>
  <c r="Z12" i="9"/>
  <c r="AB12" i="9" s="1"/>
  <c r="X12" i="9"/>
  <c r="T12" i="9"/>
  <c r="P12" i="9"/>
  <c r="L12" i="9"/>
  <c r="I12" i="9"/>
  <c r="U12" i="9" s="1"/>
  <c r="F12" i="9"/>
  <c r="Q12" i="9" s="1"/>
  <c r="AJ11" i="9"/>
  <c r="AF11" i="9"/>
  <c r="AA11" i="9"/>
  <c r="Z11" i="9"/>
  <c r="AB11" i="9" s="1"/>
  <c r="X11" i="9"/>
  <c r="T11" i="9"/>
  <c r="P11" i="9"/>
  <c r="L11" i="9"/>
  <c r="I11" i="9"/>
  <c r="U11" i="9" s="1"/>
  <c r="F11" i="9"/>
  <c r="AJ10" i="9"/>
  <c r="AF10" i="9"/>
  <c r="AA10" i="9"/>
  <c r="Z10" i="9"/>
  <c r="AB10" i="9" s="1"/>
  <c r="X10" i="9"/>
  <c r="T10" i="9"/>
  <c r="P10" i="9"/>
  <c r="L10" i="9"/>
  <c r="M10" i="9" s="1"/>
  <c r="I10" i="9"/>
  <c r="F10" i="9"/>
  <c r="AJ9" i="9"/>
  <c r="AF9" i="9"/>
  <c r="AK9" i="9" s="1"/>
  <c r="AA9" i="9"/>
  <c r="AB9" i="9" s="1"/>
  <c r="Z9" i="9"/>
  <c r="X9" i="9"/>
  <c r="T9" i="9"/>
  <c r="P9" i="9"/>
  <c r="L9" i="9"/>
  <c r="I9" i="9"/>
  <c r="F9" i="9"/>
  <c r="AI41" i="8"/>
  <c r="AH41" i="8"/>
  <c r="AJ41" i="8" s="1"/>
  <c r="AG41" i="8"/>
  <c r="AE41" i="8"/>
  <c r="AD41" i="8"/>
  <c r="AF41" i="8" s="1"/>
  <c r="AK41" i="8" s="1"/>
  <c r="W41" i="8"/>
  <c r="V41" i="8"/>
  <c r="X41" i="8" s="1"/>
  <c r="S41" i="8"/>
  <c r="R41" i="8"/>
  <c r="T41" i="8" s="1"/>
  <c r="O41" i="8"/>
  <c r="N41" i="8"/>
  <c r="P41" i="8" s="1"/>
  <c r="K41" i="8"/>
  <c r="AA41" i="8" s="1"/>
  <c r="J41" i="8"/>
  <c r="L41" i="8" s="1"/>
  <c r="H41" i="8"/>
  <c r="G41" i="8"/>
  <c r="I41" i="8" s="1"/>
  <c r="E41" i="8"/>
  <c r="D41" i="8"/>
  <c r="F41" i="8" s="1"/>
  <c r="AI40" i="8"/>
  <c r="AH40" i="8"/>
  <c r="AJ40" i="8" s="1"/>
  <c r="AG40" i="8"/>
  <c r="AE40" i="8"/>
  <c r="AD40" i="8"/>
  <c r="AF40" i="8" s="1"/>
  <c r="W40" i="8"/>
  <c r="V40" i="8"/>
  <c r="X40" i="8" s="1"/>
  <c r="S40" i="8"/>
  <c r="R40" i="8"/>
  <c r="T40" i="8" s="1"/>
  <c r="O40" i="8"/>
  <c r="N40" i="8"/>
  <c r="P40" i="8" s="1"/>
  <c r="K40" i="8"/>
  <c r="AA40" i="8" s="1"/>
  <c r="J40" i="8"/>
  <c r="Z40" i="8" s="1"/>
  <c r="H40" i="8"/>
  <c r="I40" i="8" s="1"/>
  <c r="G40" i="8"/>
  <c r="E40" i="8"/>
  <c r="D40" i="8"/>
  <c r="AJ39" i="8"/>
  <c r="AF39" i="8"/>
  <c r="AK39" i="8" s="1"/>
  <c r="AA39" i="8"/>
  <c r="Z39" i="8"/>
  <c r="AB39" i="8" s="1"/>
  <c r="X39" i="8"/>
  <c r="T39" i="8"/>
  <c r="P39" i="8"/>
  <c r="L39" i="8"/>
  <c r="I39" i="8"/>
  <c r="U39" i="8" s="1"/>
  <c r="F39" i="8"/>
  <c r="Q39" i="8" s="1"/>
  <c r="AJ38" i="8"/>
  <c r="AF38" i="8"/>
  <c r="AK38" i="8" s="1"/>
  <c r="AA38" i="8"/>
  <c r="Z38" i="8"/>
  <c r="AB38" i="8" s="1"/>
  <c r="X38" i="8"/>
  <c r="T38" i="8"/>
  <c r="P38" i="8"/>
  <c r="L38" i="8"/>
  <c r="I38" i="8"/>
  <c r="U38" i="8" s="1"/>
  <c r="F38" i="8"/>
  <c r="AJ37" i="8"/>
  <c r="AF37" i="8"/>
  <c r="AK37" i="8" s="1"/>
  <c r="AA37" i="8"/>
  <c r="Z37" i="8"/>
  <c r="AB37" i="8" s="1"/>
  <c r="X37" i="8"/>
  <c r="T37" i="8"/>
  <c r="P37" i="8"/>
  <c r="L37" i="8"/>
  <c r="I37" i="8"/>
  <c r="Y37" i="8" s="1"/>
  <c r="F37" i="8"/>
  <c r="Q37" i="8" s="1"/>
  <c r="AJ36" i="8"/>
  <c r="AF36" i="8"/>
  <c r="AK36" i="8" s="1"/>
  <c r="AA36" i="8"/>
  <c r="Z36" i="8"/>
  <c r="AB36" i="8" s="1"/>
  <c r="X36" i="8"/>
  <c r="T36" i="8"/>
  <c r="P36" i="8"/>
  <c r="M36" i="8"/>
  <c r="L36" i="8"/>
  <c r="I36" i="8"/>
  <c r="Y36" i="8" s="1"/>
  <c r="F36" i="8"/>
  <c r="Q36" i="8" s="1"/>
  <c r="AJ35" i="8"/>
  <c r="AF35" i="8"/>
  <c r="AA35" i="8"/>
  <c r="Z35" i="8"/>
  <c r="AB35" i="8" s="1"/>
  <c r="AC35" i="8" s="1"/>
  <c r="X35" i="8"/>
  <c r="T35" i="8"/>
  <c r="P35" i="8"/>
  <c r="Q35" i="8" s="1"/>
  <c r="L35" i="8"/>
  <c r="M35" i="8" s="1"/>
  <c r="I35" i="8"/>
  <c r="F35" i="8"/>
  <c r="AI34" i="8"/>
  <c r="AH34" i="8"/>
  <c r="AJ34" i="8" s="1"/>
  <c r="AG34" i="8"/>
  <c r="AE34" i="8"/>
  <c r="AD34" i="8"/>
  <c r="W34" i="8"/>
  <c r="V34" i="8"/>
  <c r="S34" i="8"/>
  <c r="R34" i="8"/>
  <c r="T34" i="8" s="1"/>
  <c r="O34" i="8"/>
  <c r="N34" i="8"/>
  <c r="K34" i="8"/>
  <c r="AA34" i="8" s="1"/>
  <c r="J34" i="8"/>
  <c r="L34" i="8" s="1"/>
  <c r="H34" i="8"/>
  <c r="G34" i="8"/>
  <c r="I34" i="8" s="1"/>
  <c r="E34" i="8"/>
  <c r="D34" i="8"/>
  <c r="F34" i="8" s="1"/>
  <c r="AJ33" i="8"/>
  <c r="AF33" i="8"/>
  <c r="AA33" i="8"/>
  <c r="Z33" i="8"/>
  <c r="AB33" i="8" s="1"/>
  <c r="X33" i="8"/>
  <c r="T33" i="8"/>
  <c r="P33" i="8"/>
  <c r="L33" i="8"/>
  <c r="I33" i="8"/>
  <c r="U33" i="8" s="1"/>
  <c r="F33" i="8"/>
  <c r="Q33" i="8" s="1"/>
  <c r="AJ32" i="8"/>
  <c r="AF32" i="8"/>
  <c r="AK32" i="8" s="1"/>
  <c r="AA32" i="8"/>
  <c r="Z32" i="8"/>
  <c r="AB32" i="8" s="1"/>
  <c r="X32" i="8"/>
  <c r="T32" i="8"/>
  <c r="P32" i="8"/>
  <c r="L32" i="8"/>
  <c r="I32" i="8"/>
  <c r="U32" i="8" s="1"/>
  <c r="F32" i="8"/>
  <c r="Q32" i="8" s="1"/>
  <c r="AJ31" i="8"/>
  <c r="AF31" i="8"/>
  <c r="AK31" i="8" s="1"/>
  <c r="AA31" i="8"/>
  <c r="Z31" i="8"/>
  <c r="AB31" i="8" s="1"/>
  <c r="X31" i="8"/>
  <c r="T31" i="8"/>
  <c r="P31" i="8"/>
  <c r="L31" i="8"/>
  <c r="I31" i="8"/>
  <c r="U31" i="8" s="1"/>
  <c r="F31" i="8"/>
  <c r="Q31" i="8" s="1"/>
  <c r="AJ30" i="8"/>
  <c r="AF30" i="8"/>
  <c r="AK30" i="8" s="1"/>
  <c r="AA30" i="8"/>
  <c r="Z30" i="8"/>
  <c r="AB30" i="8" s="1"/>
  <c r="X30" i="8"/>
  <c r="T30" i="8"/>
  <c r="P30" i="8"/>
  <c r="L30" i="8"/>
  <c r="I30" i="8"/>
  <c r="Y30" i="8" s="1"/>
  <c r="F30" i="8"/>
  <c r="Q30" i="8" s="1"/>
  <c r="AJ29" i="8"/>
  <c r="AF29" i="8"/>
  <c r="AA29" i="8"/>
  <c r="Z29" i="8"/>
  <c r="AB29" i="8" s="1"/>
  <c r="X29" i="8"/>
  <c r="T29" i="8"/>
  <c r="P29" i="8"/>
  <c r="L29" i="8"/>
  <c r="I29" i="8"/>
  <c r="Y29" i="8" s="1"/>
  <c r="F29" i="8"/>
  <c r="AJ28" i="8"/>
  <c r="AF28" i="8"/>
  <c r="AA28" i="8"/>
  <c r="Z28" i="8"/>
  <c r="AB28" i="8" s="1"/>
  <c r="AC28" i="8" s="1"/>
  <c r="X28" i="8"/>
  <c r="T28" i="8"/>
  <c r="P28" i="8"/>
  <c r="L28" i="8"/>
  <c r="I28" i="8"/>
  <c r="Y28" i="8" s="1"/>
  <c r="F28" i="8"/>
  <c r="M28" i="8" s="1"/>
  <c r="AI27" i="8"/>
  <c r="AH27" i="8"/>
  <c r="AJ27" i="8" s="1"/>
  <c r="AG27" i="8"/>
  <c r="AE27" i="8"/>
  <c r="AD27" i="8"/>
  <c r="AF27" i="8" s="1"/>
  <c r="AK27" i="8" s="1"/>
  <c r="W27" i="8"/>
  <c r="V27" i="8"/>
  <c r="X27" i="8" s="1"/>
  <c r="S27" i="8"/>
  <c r="R27" i="8"/>
  <c r="T27" i="8" s="1"/>
  <c r="O27" i="8"/>
  <c r="N27" i="8"/>
  <c r="P27" i="8" s="1"/>
  <c r="K27" i="8"/>
  <c r="AA27" i="8" s="1"/>
  <c r="J27" i="8"/>
  <c r="L27" i="8" s="1"/>
  <c r="H27" i="8"/>
  <c r="G27" i="8"/>
  <c r="I27" i="8" s="1"/>
  <c r="Y27" i="8" s="1"/>
  <c r="E27" i="8"/>
  <c r="D27" i="8"/>
  <c r="F27" i="8" s="1"/>
  <c r="AJ26" i="8"/>
  <c r="AF26" i="8"/>
  <c r="AA26" i="8"/>
  <c r="Z26" i="8"/>
  <c r="AB26" i="8" s="1"/>
  <c r="X26" i="8"/>
  <c r="T26" i="8"/>
  <c r="P26" i="8"/>
  <c r="L26" i="8"/>
  <c r="I26" i="8"/>
  <c r="U26" i="8" s="1"/>
  <c r="F26" i="8"/>
  <c r="Q26" i="8" s="1"/>
  <c r="AJ25" i="8"/>
  <c r="AF25" i="8"/>
  <c r="AK25" i="8" s="1"/>
  <c r="AA25" i="8"/>
  <c r="Z25" i="8"/>
  <c r="AB25" i="8" s="1"/>
  <c r="X25" i="8"/>
  <c r="T25" i="8"/>
  <c r="P25" i="8"/>
  <c r="L25" i="8"/>
  <c r="I25" i="8"/>
  <c r="F25" i="8"/>
  <c r="Q25" i="8" s="1"/>
  <c r="AJ24" i="8"/>
  <c r="AF24" i="8"/>
  <c r="AK24" i="8" s="1"/>
  <c r="AA24" i="8"/>
  <c r="Z24" i="8"/>
  <c r="AB24" i="8" s="1"/>
  <c r="X24" i="8"/>
  <c r="T24" i="8"/>
  <c r="P24" i="8"/>
  <c r="L24" i="8"/>
  <c r="I24" i="8"/>
  <c r="U24" i="8" s="1"/>
  <c r="F24" i="8"/>
  <c r="Q24" i="8" s="1"/>
  <c r="AJ23" i="8"/>
  <c r="AF23" i="8"/>
  <c r="AK23" i="8" s="1"/>
  <c r="AA23" i="8"/>
  <c r="Z23" i="8"/>
  <c r="AB23" i="8" s="1"/>
  <c r="X23" i="8"/>
  <c r="T23" i="8"/>
  <c r="P23" i="8"/>
  <c r="L23" i="8"/>
  <c r="I23" i="8"/>
  <c r="Y23" i="8" s="1"/>
  <c r="F23" i="8"/>
  <c r="Q23" i="8" s="1"/>
  <c r="AJ22" i="8"/>
  <c r="AF22" i="8"/>
  <c r="AA22" i="8"/>
  <c r="Z22" i="8"/>
  <c r="AB22" i="8" s="1"/>
  <c r="X22" i="8"/>
  <c r="T22" i="8"/>
  <c r="P22" i="8"/>
  <c r="L22" i="8"/>
  <c r="I22" i="8"/>
  <c r="Y22" i="8" s="1"/>
  <c r="F22" i="8"/>
  <c r="Q22" i="8" s="1"/>
  <c r="AI21" i="8"/>
  <c r="AH21" i="8"/>
  <c r="AJ21" i="8" s="1"/>
  <c r="AG21" i="8"/>
  <c r="AE21" i="8"/>
  <c r="AD21" i="8"/>
  <c r="AF21" i="8" s="1"/>
  <c r="W21" i="8"/>
  <c r="V21" i="8"/>
  <c r="X21" i="8" s="1"/>
  <c r="S21" i="8"/>
  <c r="R21" i="8"/>
  <c r="T21" i="8" s="1"/>
  <c r="O21" i="8"/>
  <c r="N21" i="8"/>
  <c r="P21" i="8" s="1"/>
  <c r="K21" i="8"/>
  <c r="AA21" i="8" s="1"/>
  <c r="J21" i="8"/>
  <c r="L21" i="8" s="1"/>
  <c r="H21" i="8"/>
  <c r="G21" i="8"/>
  <c r="E21" i="8"/>
  <c r="D21" i="8"/>
  <c r="F21" i="8" s="1"/>
  <c r="AJ20" i="8"/>
  <c r="AF20" i="8"/>
  <c r="AA20" i="8"/>
  <c r="Z20" i="8"/>
  <c r="AB20" i="8" s="1"/>
  <c r="X20" i="8"/>
  <c r="T20" i="8"/>
  <c r="P20" i="8"/>
  <c r="L20" i="8"/>
  <c r="I20" i="8"/>
  <c r="F20" i="8"/>
  <c r="AJ19" i="8"/>
  <c r="AF19" i="8"/>
  <c r="AA19" i="8"/>
  <c r="Z19" i="8"/>
  <c r="AB19" i="8" s="1"/>
  <c r="X19" i="8"/>
  <c r="T19" i="8"/>
  <c r="P19" i="8"/>
  <c r="L19" i="8"/>
  <c r="I19" i="8"/>
  <c r="F19" i="8"/>
  <c r="Q19" i="8" s="1"/>
  <c r="AJ18" i="8"/>
  <c r="AF18" i="8"/>
  <c r="AK18" i="8" s="1"/>
  <c r="AA18" i="8"/>
  <c r="Z18" i="8"/>
  <c r="AB18" i="8" s="1"/>
  <c r="X18" i="8"/>
  <c r="T18" i="8"/>
  <c r="P18" i="8"/>
  <c r="L18" i="8"/>
  <c r="I18" i="8"/>
  <c r="F18" i="8"/>
  <c r="Q18" i="8" s="1"/>
  <c r="AJ17" i="8"/>
  <c r="AF17" i="8"/>
  <c r="AK17" i="8" s="1"/>
  <c r="AA17" i="8"/>
  <c r="Z17" i="8"/>
  <c r="AB17" i="8" s="1"/>
  <c r="X17" i="8"/>
  <c r="T17" i="8"/>
  <c r="P17" i="8"/>
  <c r="L17" i="8"/>
  <c r="I17" i="8"/>
  <c r="U17" i="8" s="1"/>
  <c r="F17" i="8"/>
  <c r="M17" i="8" s="1"/>
  <c r="AJ16" i="8"/>
  <c r="AF16" i="8"/>
  <c r="AK16" i="8" s="1"/>
  <c r="AA16" i="8"/>
  <c r="Z16" i="8"/>
  <c r="AB16" i="8" s="1"/>
  <c r="X16" i="8"/>
  <c r="T16" i="8"/>
  <c r="P16" i="8"/>
  <c r="L16" i="8"/>
  <c r="I16" i="8"/>
  <c r="Y16" i="8" s="1"/>
  <c r="F16" i="8"/>
  <c r="Q16" i="8" s="1"/>
  <c r="AI15" i="8"/>
  <c r="AH15" i="8"/>
  <c r="AJ15" i="8" s="1"/>
  <c r="AG15" i="8"/>
  <c r="AE15" i="8"/>
  <c r="AD15" i="8"/>
  <c r="W15" i="8"/>
  <c r="V15" i="8"/>
  <c r="S15" i="8"/>
  <c r="R15" i="8"/>
  <c r="T15" i="8" s="1"/>
  <c r="O15" i="8"/>
  <c r="N15" i="8"/>
  <c r="K15" i="8"/>
  <c r="AA15" i="8" s="1"/>
  <c r="J15" i="8"/>
  <c r="L15" i="8" s="1"/>
  <c r="H15" i="8"/>
  <c r="G15" i="8"/>
  <c r="I15" i="8" s="1"/>
  <c r="E15" i="8"/>
  <c r="D15" i="8"/>
  <c r="F15" i="8" s="1"/>
  <c r="M15" i="8" s="1"/>
  <c r="AJ14" i="8"/>
  <c r="AF14" i="8"/>
  <c r="AA14" i="8"/>
  <c r="Z14" i="8"/>
  <c r="AB14" i="8" s="1"/>
  <c r="AC14" i="8" s="1"/>
  <c r="X14" i="8"/>
  <c r="T14" i="8"/>
  <c r="P14" i="8"/>
  <c r="L14" i="8"/>
  <c r="I14" i="8"/>
  <c r="F14" i="8"/>
  <c r="M14" i="8" s="1"/>
  <c r="AJ13" i="8"/>
  <c r="AF13" i="8"/>
  <c r="AA13" i="8"/>
  <c r="Z13" i="8"/>
  <c r="AB13" i="8" s="1"/>
  <c r="X13" i="8"/>
  <c r="T13" i="8"/>
  <c r="P13" i="8"/>
  <c r="L13" i="8"/>
  <c r="I13" i="8"/>
  <c r="F13" i="8"/>
  <c r="AJ12" i="8"/>
  <c r="AF12" i="8"/>
  <c r="AA12" i="8"/>
  <c r="Z12" i="8"/>
  <c r="AB12" i="8" s="1"/>
  <c r="X12" i="8"/>
  <c r="T12" i="8"/>
  <c r="P12" i="8"/>
  <c r="L12" i="8"/>
  <c r="I12" i="8"/>
  <c r="F12" i="8"/>
  <c r="AJ11" i="8"/>
  <c r="AF11" i="8"/>
  <c r="AK11" i="8" s="1"/>
  <c r="AA11" i="8"/>
  <c r="Z11" i="8"/>
  <c r="AB11" i="8" s="1"/>
  <c r="X11" i="8"/>
  <c r="T11" i="8"/>
  <c r="P11" i="8"/>
  <c r="L11" i="8"/>
  <c r="I11" i="8"/>
  <c r="U11" i="8" s="1"/>
  <c r="F11" i="8"/>
  <c r="Q11" i="8" s="1"/>
  <c r="AJ10" i="8"/>
  <c r="AF10" i="8"/>
  <c r="AK10" i="8" s="1"/>
  <c r="AA10" i="8"/>
  <c r="Z10" i="8"/>
  <c r="AB10" i="8" s="1"/>
  <c r="X10" i="8"/>
  <c r="T10" i="8"/>
  <c r="P10" i="8"/>
  <c r="L10" i="8"/>
  <c r="I10" i="8"/>
  <c r="U10" i="8" s="1"/>
  <c r="F10" i="8"/>
  <c r="M10" i="8" s="1"/>
  <c r="AJ9" i="8"/>
  <c r="AF9" i="8"/>
  <c r="AK9" i="8" s="1"/>
  <c r="AA9" i="8"/>
  <c r="Z9" i="8"/>
  <c r="AB9" i="8" s="1"/>
  <c r="X9" i="8"/>
  <c r="T9" i="8"/>
  <c r="P9" i="8"/>
  <c r="L9" i="8"/>
  <c r="I9" i="8"/>
  <c r="Y9" i="8" s="1"/>
  <c r="F9" i="8"/>
  <c r="Q9" i="8" s="1"/>
  <c r="AI74" i="7"/>
  <c r="AH74" i="7"/>
  <c r="AJ74" i="7" s="1"/>
  <c r="AG74" i="7"/>
  <c r="AE74" i="7"/>
  <c r="AD74" i="7"/>
  <c r="AF74" i="7" s="1"/>
  <c r="W74" i="7"/>
  <c r="V74" i="7"/>
  <c r="X74" i="7" s="1"/>
  <c r="S74" i="7"/>
  <c r="R74" i="7"/>
  <c r="T74" i="7" s="1"/>
  <c r="O74" i="7"/>
  <c r="N74" i="7"/>
  <c r="P74" i="7" s="1"/>
  <c r="K74" i="7"/>
  <c r="AA74" i="7" s="1"/>
  <c r="J74" i="7"/>
  <c r="H74" i="7"/>
  <c r="G74" i="7"/>
  <c r="E74" i="7"/>
  <c r="D74" i="7"/>
  <c r="F74" i="7" s="1"/>
  <c r="AI73" i="7"/>
  <c r="AH73" i="7"/>
  <c r="AJ73" i="7" s="1"/>
  <c r="AG73" i="7"/>
  <c r="AE73" i="7"/>
  <c r="AD73" i="7"/>
  <c r="AF73" i="7" s="1"/>
  <c r="W73" i="7"/>
  <c r="V73" i="7"/>
  <c r="X73" i="7" s="1"/>
  <c r="S73" i="7"/>
  <c r="R73" i="7"/>
  <c r="T73" i="7" s="1"/>
  <c r="O73" i="7"/>
  <c r="N73" i="7"/>
  <c r="P73" i="7" s="1"/>
  <c r="K73" i="7"/>
  <c r="J73" i="7"/>
  <c r="H73" i="7"/>
  <c r="G73" i="7"/>
  <c r="E73" i="7"/>
  <c r="D73" i="7"/>
  <c r="AJ72" i="7"/>
  <c r="AF72" i="7"/>
  <c r="AK72" i="7" s="1"/>
  <c r="AA72" i="7"/>
  <c r="Z72" i="7"/>
  <c r="AB72" i="7" s="1"/>
  <c r="X72" i="7"/>
  <c r="T72" i="7"/>
  <c r="P72" i="7"/>
  <c r="L72" i="7"/>
  <c r="I72" i="7"/>
  <c r="AC72" i="7" s="1"/>
  <c r="F72" i="7"/>
  <c r="AJ71" i="7"/>
  <c r="AF71" i="7"/>
  <c r="AK71" i="7" s="1"/>
  <c r="AA71" i="7"/>
  <c r="Z71" i="7"/>
  <c r="X71" i="7"/>
  <c r="T71" i="7"/>
  <c r="P71" i="7"/>
  <c r="L71" i="7"/>
  <c r="I71" i="7"/>
  <c r="F71" i="7"/>
  <c r="AJ70" i="7"/>
  <c r="AF70" i="7"/>
  <c r="AK70" i="7" s="1"/>
  <c r="AB70" i="7"/>
  <c r="AA70" i="7"/>
  <c r="Z70" i="7"/>
  <c r="X70" i="7"/>
  <c r="T70" i="7"/>
  <c r="P70" i="7"/>
  <c r="L70" i="7"/>
  <c r="I70" i="7"/>
  <c r="Y70" i="7" s="1"/>
  <c r="F70" i="7"/>
  <c r="M70" i="7" s="1"/>
  <c r="AJ69" i="7"/>
  <c r="AF69" i="7"/>
  <c r="AA69" i="7"/>
  <c r="Z69" i="7"/>
  <c r="AB69" i="7" s="1"/>
  <c r="AC69" i="7" s="1"/>
  <c r="X69" i="7"/>
  <c r="T69" i="7"/>
  <c r="P69" i="7"/>
  <c r="L69" i="7"/>
  <c r="I69" i="7"/>
  <c r="Y69" i="7" s="1"/>
  <c r="F69" i="7"/>
  <c r="AJ68" i="7"/>
  <c r="AF68" i="7"/>
  <c r="AA68" i="7"/>
  <c r="Z68" i="7"/>
  <c r="AB68" i="7" s="1"/>
  <c r="AC68" i="7" s="1"/>
  <c r="X68" i="7"/>
  <c r="T68" i="7"/>
  <c r="P68" i="7"/>
  <c r="L68" i="7"/>
  <c r="I68" i="7"/>
  <c r="Y68" i="7" s="1"/>
  <c r="F68" i="7"/>
  <c r="AI67" i="7"/>
  <c r="AH67" i="7"/>
  <c r="AJ67" i="7" s="1"/>
  <c r="AG67" i="7"/>
  <c r="AE67" i="7"/>
  <c r="AF67" i="7" s="1"/>
  <c r="AD67" i="7"/>
  <c r="W67" i="7"/>
  <c r="X67" i="7" s="1"/>
  <c r="V67" i="7"/>
  <c r="S67" i="7"/>
  <c r="R67" i="7"/>
  <c r="O67" i="7"/>
  <c r="P67" i="7" s="1"/>
  <c r="N67" i="7"/>
  <c r="K67" i="7"/>
  <c r="J67" i="7"/>
  <c r="H67" i="7"/>
  <c r="G67" i="7"/>
  <c r="I67" i="7" s="1"/>
  <c r="E67" i="7"/>
  <c r="D67" i="7"/>
  <c r="F67" i="7" s="1"/>
  <c r="Q67" i="7" s="1"/>
  <c r="AJ66" i="7"/>
  <c r="AF66" i="7"/>
  <c r="AA66" i="7"/>
  <c r="Z66" i="7"/>
  <c r="AB66" i="7" s="1"/>
  <c r="X66" i="7"/>
  <c r="T66" i="7"/>
  <c r="AK66" i="7" s="1"/>
  <c r="P66" i="7"/>
  <c r="L66" i="7"/>
  <c r="I66" i="7"/>
  <c r="AC66" i="7" s="1"/>
  <c r="F66" i="7"/>
  <c r="AJ65" i="7"/>
  <c r="AF65" i="7"/>
  <c r="AK65" i="7" s="1"/>
  <c r="AA65" i="7"/>
  <c r="Z65" i="7"/>
  <c r="AB65" i="7" s="1"/>
  <c r="X65" i="7"/>
  <c r="T65" i="7"/>
  <c r="P65" i="7"/>
  <c r="L65" i="7"/>
  <c r="I65" i="7"/>
  <c r="AC65" i="7" s="1"/>
  <c r="F65" i="7"/>
  <c r="AJ64" i="7"/>
  <c r="AF64" i="7"/>
  <c r="AK64" i="7" s="1"/>
  <c r="AA64" i="7"/>
  <c r="Z64" i="7"/>
  <c r="X64" i="7"/>
  <c r="T64" i="7"/>
  <c r="P64" i="7"/>
  <c r="L64" i="7"/>
  <c r="I64" i="7"/>
  <c r="Y64" i="7" s="1"/>
  <c r="F64" i="7"/>
  <c r="AJ63" i="7"/>
  <c r="AF63" i="7"/>
  <c r="AK63" i="7" s="1"/>
  <c r="AA63" i="7"/>
  <c r="AB63" i="7" s="1"/>
  <c r="Z63" i="7"/>
  <c r="X63" i="7"/>
  <c r="T63" i="7"/>
  <c r="P63" i="7"/>
  <c r="L63" i="7"/>
  <c r="M63" i="7" s="1"/>
  <c r="I63" i="7"/>
  <c r="F63" i="7"/>
  <c r="AJ62" i="7"/>
  <c r="AF62" i="7"/>
  <c r="AA62" i="7"/>
  <c r="Z62" i="7"/>
  <c r="AB62" i="7" s="1"/>
  <c r="X62" i="7"/>
  <c r="T62" i="7"/>
  <c r="P62" i="7"/>
  <c r="L62" i="7"/>
  <c r="I62" i="7"/>
  <c r="F62" i="7"/>
  <c r="AI61" i="7"/>
  <c r="AH61" i="7"/>
  <c r="AG61" i="7"/>
  <c r="AE61" i="7"/>
  <c r="AD61" i="7"/>
  <c r="AF61" i="7" s="1"/>
  <c r="W61" i="7"/>
  <c r="V61" i="7"/>
  <c r="X61" i="7" s="1"/>
  <c r="S61" i="7"/>
  <c r="R61" i="7"/>
  <c r="O61" i="7"/>
  <c r="N61" i="7"/>
  <c r="P61" i="7" s="1"/>
  <c r="K61" i="7"/>
  <c r="AA61" i="7" s="1"/>
  <c r="J61" i="7"/>
  <c r="Z61" i="7" s="1"/>
  <c r="AB61" i="7" s="1"/>
  <c r="H61" i="7"/>
  <c r="G61" i="7"/>
  <c r="I61" i="7" s="1"/>
  <c r="Y61" i="7" s="1"/>
  <c r="E61" i="7"/>
  <c r="D61" i="7"/>
  <c r="F61" i="7" s="1"/>
  <c r="AJ60" i="7"/>
  <c r="AF60" i="7"/>
  <c r="AA60" i="7"/>
  <c r="AB60" i="7" s="1"/>
  <c r="Z60" i="7"/>
  <c r="X60" i="7"/>
  <c r="T60" i="7"/>
  <c r="P60" i="7"/>
  <c r="L60" i="7"/>
  <c r="I60" i="7"/>
  <c r="F60" i="7"/>
  <c r="AJ59" i="7"/>
  <c r="AF59" i="7"/>
  <c r="AA59" i="7"/>
  <c r="Z59" i="7"/>
  <c r="AB59" i="7" s="1"/>
  <c r="X59" i="7"/>
  <c r="T59" i="7"/>
  <c r="AK59" i="7" s="1"/>
  <c r="P59" i="7"/>
  <c r="L59" i="7"/>
  <c r="I59" i="7"/>
  <c r="AC59" i="7" s="1"/>
  <c r="F59" i="7"/>
  <c r="AJ58" i="7"/>
  <c r="AF58" i="7"/>
  <c r="AK58" i="7" s="1"/>
  <c r="AA58" i="7"/>
  <c r="Z58" i="7"/>
  <c r="AB58" i="7" s="1"/>
  <c r="X58" i="7"/>
  <c r="T58" i="7"/>
  <c r="P58" i="7"/>
  <c r="L58" i="7"/>
  <c r="I58" i="7"/>
  <c r="U58" i="7" s="1"/>
  <c r="F58" i="7"/>
  <c r="AJ57" i="7"/>
  <c r="AF57" i="7"/>
  <c r="AK57" i="7" s="1"/>
  <c r="AA57" i="7"/>
  <c r="Z57" i="7"/>
  <c r="X57" i="7"/>
  <c r="T57" i="7"/>
  <c r="P57" i="7"/>
  <c r="L57" i="7"/>
  <c r="I57" i="7"/>
  <c r="Y57" i="7" s="1"/>
  <c r="F57" i="7"/>
  <c r="AJ56" i="7"/>
  <c r="AF56" i="7"/>
  <c r="AK56" i="7" s="1"/>
  <c r="AA56" i="7"/>
  <c r="Z56" i="7"/>
  <c r="AB56" i="7" s="1"/>
  <c r="X56" i="7"/>
  <c r="T56" i="7"/>
  <c r="P56" i="7"/>
  <c r="L56" i="7"/>
  <c r="I56" i="7"/>
  <c r="Y56" i="7" s="1"/>
  <c r="F56" i="7"/>
  <c r="M56" i="7" s="1"/>
  <c r="AJ55" i="7"/>
  <c r="AF55" i="7"/>
  <c r="AK55" i="7" s="1"/>
  <c r="AA55" i="7"/>
  <c r="AB55" i="7" s="1"/>
  <c r="Z55" i="7"/>
  <c r="X55" i="7"/>
  <c r="T55" i="7"/>
  <c r="P55" i="7"/>
  <c r="L55" i="7"/>
  <c r="M55" i="7" s="1"/>
  <c r="I55" i="7"/>
  <c r="Y55" i="7" s="1"/>
  <c r="F55" i="7"/>
  <c r="Q55" i="7" s="1"/>
  <c r="AI54" i="7"/>
  <c r="AH54" i="7"/>
  <c r="AG54" i="7"/>
  <c r="AE54" i="7"/>
  <c r="AD54" i="7"/>
  <c r="AF54" i="7" s="1"/>
  <c r="AK54" i="7" s="1"/>
  <c r="W54" i="7"/>
  <c r="V54" i="7"/>
  <c r="X54" i="7" s="1"/>
  <c r="S54" i="7"/>
  <c r="R54" i="7"/>
  <c r="T54" i="7" s="1"/>
  <c r="O54" i="7"/>
  <c r="N54" i="7"/>
  <c r="P54" i="7" s="1"/>
  <c r="K54" i="7"/>
  <c r="AA54" i="7" s="1"/>
  <c r="J54" i="7"/>
  <c r="Z54" i="7" s="1"/>
  <c r="H54" i="7"/>
  <c r="I54" i="7" s="1"/>
  <c r="G54" i="7"/>
  <c r="E54" i="7"/>
  <c r="D54" i="7"/>
  <c r="F54" i="7" s="1"/>
  <c r="Q54" i="7" s="1"/>
  <c r="AJ53" i="7"/>
  <c r="AF53" i="7"/>
  <c r="AA53" i="7"/>
  <c r="AB53" i="7" s="1"/>
  <c r="Z53" i="7"/>
  <c r="X53" i="7"/>
  <c r="T53" i="7"/>
  <c r="AK53" i="7" s="1"/>
  <c r="P53" i="7"/>
  <c r="L53" i="7"/>
  <c r="I53" i="7"/>
  <c r="U53" i="7" s="1"/>
  <c r="F53" i="7"/>
  <c r="M53" i="7" s="1"/>
  <c r="AJ52" i="7"/>
  <c r="AF52" i="7"/>
  <c r="AA52" i="7"/>
  <c r="Z52" i="7"/>
  <c r="AB52" i="7" s="1"/>
  <c r="X52" i="7"/>
  <c r="T52" i="7"/>
  <c r="P52" i="7"/>
  <c r="L52" i="7"/>
  <c r="I52" i="7"/>
  <c r="F52" i="7"/>
  <c r="AJ51" i="7"/>
  <c r="AF51" i="7"/>
  <c r="AK51" i="7" s="1"/>
  <c r="AA51" i="7"/>
  <c r="Z51" i="7"/>
  <c r="AB51" i="7" s="1"/>
  <c r="X51" i="7"/>
  <c r="T51" i="7"/>
  <c r="P51" i="7"/>
  <c r="L51" i="7"/>
  <c r="I51" i="7"/>
  <c r="F51" i="7"/>
  <c r="AJ50" i="7"/>
  <c r="AF50" i="7"/>
  <c r="AK50" i="7" s="1"/>
  <c r="AA50" i="7"/>
  <c r="Z50" i="7"/>
  <c r="AB50" i="7" s="1"/>
  <c r="X50" i="7"/>
  <c r="T50" i="7"/>
  <c r="P50" i="7"/>
  <c r="L50" i="7"/>
  <c r="I50" i="7"/>
  <c r="Y50" i="7" s="1"/>
  <c r="F50" i="7"/>
  <c r="AJ49" i="7"/>
  <c r="AF49" i="7"/>
  <c r="AK49" i="7" s="1"/>
  <c r="AA49" i="7"/>
  <c r="Z49" i="7"/>
  <c r="AB49" i="7" s="1"/>
  <c r="X49" i="7"/>
  <c r="T49" i="7"/>
  <c r="P49" i="7"/>
  <c r="L49" i="7"/>
  <c r="I49" i="7"/>
  <c r="Y49" i="7" s="1"/>
  <c r="F49" i="7"/>
  <c r="AI48" i="7"/>
  <c r="AH48" i="7"/>
  <c r="AJ48" i="7" s="1"/>
  <c r="AG48" i="7"/>
  <c r="AE48" i="7"/>
  <c r="AD48" i="7"/>
  <c r="W48" i="7"/>
  <c r="V48" i="7"/>
  <c r="S48" i="7"/>
  <c r="R48" i="7"/>
  <c r="T48" i="7" s="1"/>
  <c r="O48" i="7"/>
  <c r="N48" i="7"/>
  <c r="P48" i="7" s="1"/>
  <c r="K48" i="7"/>
  <c r="J48" i="7"/>
  <c r="L48" i="7" s="1"/>
  <c r="H48" i="7"/>
  <c r="G48" i="7"/>
  <c r="I48" i="7" s="1"/>
  <c r="E48" i="7"/>
  <c r="F48" i="7" s="1"/>
  <c r="Q48" i="7" s="1"/>
  <c r="D48" i="7"/>
  <c r="AJ47" i="7"/>
  <c r="AF47" i="7"/>
  <c r="AA47" i="7"/>
  <c r="Z47" i="7"/>
  <c r="AB47" i="7" s="1"/>
  <c r="X47" i="7"/>
  <c r="T47" i="7"/>
  <c r="P47" i="7"/>
  <c r="L47" i="7"/>
  <c r="I47" i="7"/>
  <c r="F47" i="7"/>
  <c r="M47" i="7" s="1"/>
  <c r="AJ46" i="7"/>
  <c r="AF46" i="7"/>
  <c r="AA46" i="7"/>
  <c r="AB46" i="7" s="1"/>
  <c r="Z46" i="7"/>
  <c r="X46" i="7"/>
  <c r="T46" i="7"/>
  <c r="AK46" i="7" s="1"/>
  <c r="P46" i="7"/>
  <c r="L46" i="7"/>
  <c r="I46" i="7"/>
  <c r="F46" i="7"/>
  <c r="M46" i="7" s="1"/>
  <c r="AJ45" i="7"/>
  <c r="AF45" i="7"/>
  <c r="AA45" i="7"/>
  <c r="Z45" i="7"/>
  <c r="AB45" i="7" s="1"/>
  <c r="X45" i="7"/>
  <c r="T45" i="7"/>
  <c r="P45" i="7"/>
  <c r="L45" i="7"/>
  <c r="I45" i="7"/>
  <c r="AC45" i="7" s="1"/>
  <c r="F45" i="7"/>
  <c r="AJ44" i="7"/>
  <c r="AF44" i="7"/>
  <c r="AK44" i="7" s="1"/>
  <c r="AA44" i="7"/>
  <c r="Z44" i="7"/>
  <c r="AB44" i="7" s="1"/>
  <c r="X44" i="7"/>
  <c r="T44" i="7"/>
  <c r="P44" i="7"/>
  <c r="L44" i="7"/>
  <c r="I44" i="7"/>
  <c r="Y44" i="7" s="1"/>
  <c r="F44" i="7"/>
  <c r="AK43" i="7"/>
  <c r="AJ43" i="7"/>
  <c r="AF43" i="7"/>
  <c r="AA43" i="7"/>
  <c r="Z43" i="7"/>
  <c r="AB43" i="7" s="1"/>
  <c r="X43" i="7"/>
  <c r="Y43" i="7" s="1"/>
  <c r="T43" i="7"/>
  <c r="P43" i="7"/>
  <c r="L43" i="7"/>
  <c r="I43" i="7"/>
  <c r="F43" i="7"/>
  <c r="Q43" i="7" s="1"/>
  <c r="AJ42" i="7"/>
  <c r="AF42" i="7"/>
  <c r="AK42" i="7" s="1"/>
  <c r="AA42" i="7"/>
  <c r="Z42" i="7"/>
  <c r="AB42" i="7" s="1"/>
  <c r="X42" i="7"/>
  <c r="T42" i="7"/>
  <c r="P42" i="7"/>
  <c r="L42" i="7"/>
  <c r="I42" i="7"/>
  <c r="Y42" i="7" s="1"/>
  <c r="F42" i="7"/>
  <c r="M42" i="7" s="1"/>
  <c r="AI41" i="7"/>
  <c r="AH41" i="7"/>
  <c r="AJ41" i="7" s="1"/>
  <c r="AG41" i="7"/>
  <c r="AE41" i="7"/>
  <c r="AF41" i="7" s="1"/>
  <c r="AD41" i="7"/>
  <c r="W41" i="7"/>
  <c r="V41" i="7"/>
  <c r="S41" i="7"/>
  <c r="R41" i="7"/>
  <c r="T41" i="7" s="1"/>
  <c r="O41" i="7"/>
  <c r="N41" i="7"/>
  <c r="P41" i="7" s="1"/>
  <c r="K41" i="7"/>
  <c r="AA41" i="7" s="1"/>
  <c r="J41" i="7"/>
  <c r="L41" i="7" s="1"/>
  <c r="H41" i="7"/>
  <c r="I41" i="7" s="1"/>
  <c r="G41" i="7"/>
  <c r="E41" i="7"/>
  <c r="F41" i="7" s="1"/>
  <c r="Q41" i="7" s="1"/>
  <c r="D41" i="7"/>
  <c r="AJ40" i="7"/>
  <c r="AF40" i="7"/>
  <c r="AA40" i="7"/>
  <c r="Z40" i="7"/>
  <c r="AB40" i="7" s="1"/>
  <c r="AC40" i="7" s="1"/>
  <c r="X40" i="7"/>
  <c r="T40" i="7"/>
  <c r="P40" i="7"/>
  <c r="L40" i="7"/>
  <c r="I40" i="7"/>
  <c r="Y40" i="7" s="1"/>
  <c r="F40" i="7"/>
  <c r="AJ39" i="7"/>
  <c r="AF39" i="7"/>
  <c r="AA39" i="7"/>
  <c r="Z39" i="7"/>
  <c r="X39" i="7"/>
  <c r="T39" i="7"/>
  <c r="AK39" i="7" s="1"/>
  <c r="P39" i="7"/>
  <c r="L39" i="7"/>
  <c r="I39" i="7"/>
  <c r="F39" i="7"/>
  <c r="M39" i="7" s="1"/>
  <c r="AJ38" i="7"/>
  <c r="AF38" i="7"/>
  <c r="AK38" i="7" s="1"/>
  <c r="AA38" i="7"/>
  <c r="Z38" i="7"/>
  <c r="AB38" i="7" s="1"/>
  <c r="X38" i="7"/>
  <c r="T38" i="7"/>
  <c r="P38" i="7"/>
  <c r="L38" i="7"/>
  <c r="I38" i="7"/>
  <c r="Y38" i="7" s="1"/>
  <c r="F38" i="7"/>
  <c r="AJ37" i="7"/>
  <c r="AF37" i="7"/>
  <c r="AK37" i="7" s="1"/>
  <c r="AA37" i="7"/>
  <c r="Z37" i="7"/>
  <c r="AB37" i="7" s="1"/>
  <c r="X37" i="7"/>
  <c r="T37" i="7"/>
  <c r="P37" i="7"/>
  <c r="L37" i="7"/>
  <c r="I37" i="7"/>
  <c r="AC37" i="7" s="1"/>
  <c r="F37" i="7"/>
  <c r="AI36" i="7"/>
  <c r="AH36" i="7"/>
  <c r="AG36" i="7"/>
  <c r="AE36" i="7"/>
  <c r="AD36" i="7"/>
  <c r="AF36" i="7" s="1"/>
  <c r="W36" i="7"/>
  <c r="V36" i="7"/>
  <c r="X36" i="7" s="1"/>
  <c r="S36" i="7"/>
  <c r="T36" i="7" s="1"/>
  <c r="R36" i="7"/>
  <c r="O36" i="7"/>
  <c r="N36" i="7"/>
  <c r="K36" i="7"/>
  <c r="J36" i="7"/>
  <c r="Z36" i="7" s="1"/>
  <c r="H36" i="7"/>
  <c r="G36" i="7"/>
  <c r="I36" i="7" s="1"/>
  <c r="U36" i="7" s="1"/>
  <c r="E36" i="7"/>
  <c r="F36" i="7" s="1"/>
  <c r="D36" i="7"/>
  <c r="AJ35" i="7"/>
  <c r="AF35" i="7"/>
  <c r="AA35" i="7"/>
  <c r="Z35" i="7"/>
  <c r="AB35" i="7" s="1"/>
  <c r="X35" i="7"/>
  <c r="T35" i="7"/>
  <c r="P35" i="7"/>
  <c r="L35" i="7"/>
  <c r="I35" i="7"/>
  <c r="F35" i="7"/>
  <c r="M35" i="7" s="1"/>
  <c r="AJ34" i="7"/>
  <c r="AF34" i="7"/>
  <c r="AA34" i="7"/>
  <c r="AB34" i="7" s="1"/>
  <c r="Z34" i="7"/>
  <c r="X34" i="7"/>
  <c r="T34" i="7"/>
  <c r="P34" i="7"/>
  <c r="L34" i="7"/>
  <c r="I34" i="7"/>
  <c r="Y34" i="7" s="1"/>
  <c r="F34" i="7"/>
  <c r="AJ33" i="7"/>
  <c r="AF33" i="7"/>
  <c r="AA33" i="7"/>
  <c r="Z33" i="7"/>
  <c r="AB33" i="7" s="1"/>
  <c r="AC33" i="7" s="1"/>
  <c r="X33" i="7"/>
  <c r="T33" i="7"/>
  <c r="P33" i="7"/>
  <c r="L33" i="7"/>
  <c r="I33" i="7"/>
  <c r="Y33" i="7" s="1"/>
  <c r="F33" i="7"/>
  <c r="AJ32" i="7"/>
  <c r="AF32" i="7"/>
  <c r="AA32" i="7"/>
  <c r="Z32" i="7"/>
  <c r="X32" i="7"/>
  <c r="T32" i="7"/>
  <c r="P32" i="7"/>
  <c r="L32" i="7"/>
  <c r="I32" i="7"/>
  <c r="F32" i="7"/>
  <c r="M32" i="7" s="1"/>
  <c r="AJ31" i="7"/>
  <c r="AF31" i="7"/>
  <c r="AA31" i="7"/>
  <c r="Z31" i="7"/>
  <c r="AB31" i="7" s="1"/>
  <c r="X31" i="7"/>
  <c r="T31" i="7"/>
  <c r="AK31" i="7" s="1"/>
  <c r="P31" i="7"/>
  <c r="L31" i="7"/>
  <c r="I31" i="7"/>
  <c r="U31" i="7" s="1"/>
  <c r="F31" i="7"/>
  <c r="AI30" i="7"/>
  <c r="AH30" i="7"/>
  <c r="AJ30" i="7" s="1"/>
  <c r="AG30" i="7"/>
  <c r="AE30" i="7"/>
  <c r="AD30" i="7"/>
  <c r="W30" i="7"/>
  <c r="V30" i="7"/>
  <c r="X30" i="7" s="1"/>
  <c r="S30" i="7"/>
  <c r="R30" i="7"/>
  <c r="T30" i="7" s="1"/>
  <c r="U30" i="7" s="1"/>
  <c r="O30" i="7"/>
  <c r="N30" i="7"/>
  <c r="K30" i="7"/>
  <c r="J30" i="7"/>
  <c r="H30" i="7"/>
  <c r="G30" i="7"/>
  <c r="I30" i="7" s="1"/>
  <c r="E30" i="7"/>
  <c r="D30" i="7"/>
  <c r="F30" i="7" s="1"/>
  <c r="AJ29" i="7"/>
  <c r="AF29" i="7"/>
  <c r="AA29" i="7"/>
  <c r="AB29" i="7" s="1"/>
  <c r="Z29" i="7"/>
  <c r="X29" i="7"/>
  <c r="T29" i="7"/>
  <c r="AK29" i="7" s="1"/>
  <c r="P29" i="7"/>
  <c r="L29" i="7"/>
  <c r="M29" i="7" s="1"/>
  <c r="I29" i="7"/>
  <c r="U29" i="7" s="1"/>
  <c r="F29" i="7"/>
  <c r="Q29" i="7" s="1"/>
  <c r="AJ28" i="7"/>
  <c r="AF28" i="7"/>
  <c r="AA28" i="7"/>
  <c r="Z28" i="7"/>
  <c r="AB28" i="7" s="1"/>
  <c r="X28" i="7"/>
  <c r="T28" i="7"/>
  <c r="P28" i="7"/>
  <c r="L28" i="7"/>
  <c r="I28" i="7"/>
  <c r="Y28" i="7" s="1"/>
  <c r="F28" i="7"/>
  <c r="M28" i="7" s="1"/>
  <c r="AJ27" i="7"/>
  <c r="AF27" i="7"/>
  <c r="AA27" i="7"/>
  <c r="AB27" i="7" s="1"/>
  <c r="Z27" i="7"/>
  <c r="X27" i="7"/>
  <c r="T27" i="7"/>
  <c r="P27" i="7"/>
  <c r="L27" i="7"/>
  <c r="I27" i="7"/>
  <c r="F27" i="7"/>
  <c r="AJ26" i="7"/>
  <c r="AF26" i="7"/>
  <c r="AK26" i="7" s="1"/>
  <c r="AA26" i="7"/>
  <c r="Z26" i="7"/>
  <c r="AB26" i="7" s="1"/>
  <c r="AC26" i="7" s="1"/>
  <c r="X26" i="7"/>
  <c r="T26" i="7"/>
  <c r="P26" i="7"/>
  <c r="L26" i="7"/>
  <c r="I26" i="7"/>
  <c r="F26" i="7"/>
  <c r="M26" i="7" s="1"/>
  <c r="AI25" i="7"/>
  <c r="AH25" i="7"/>
  <c r="AJ25" i="7" s="1"/>
  <c r="AG25" i="7"/>
  <c r="AE25" i="7"/>
  <c r="AD25" i="7"/>
  <c r="AF25" i="7" s="1"/>
  <c r="W25" i="7"/>
  <c r="V25" i="7"/>
  <c r="X25" i="7" s="1"/>
  <c r="S25" i="7"/>
  <c r="R25" i="7"/>
  <c r="T25" i="7" s="1"/>
  <c r="O25" i="7"/>
  <c r="N25" i="7"/>
  <c r="P25" i="7" s="1"/>
  <c r="K25" i="7"/>
  <c r="AA25" i="7" s="1"/>
  <c r="AB25" i="7" s="1"/>
  <c r="J25" i="7"/>
  <c r="Z25" i="7" s="1"/>
  <c r="H25" i="7"/>
  <c r="G25" i="7"/>
  <c r="E25" i="7"/>
  <c r="D25" i="7"/>
  <c r="F25" i="7" s="1"/>
  <c r="Q25" i="7" s="1"/>
  <c r="AJ24" i="7"/>
  <c r="AF24" i="7"/>
  <c r="AK24" i="7" s="1"/>
  <c r="AA24" i="7"/>
  <c r="Z24" i="7"/>
  <c r="AB24" i="7" s="1"/>
  <c r="X24" i="7"/>
  <c r="T24" i="7"/>
  <c r="P24" i="7"/>
  <c r="L24" i="7"/>
  <c r="I24" i="7"/>
  <c r="F24" i="7"/>
  <c r="AJ23" i="7"/>
  <c r="AF23" i="7"/>
  <c r="AK23" i="7" s="1"/>
  <c r="AA23" i="7"/>
  <c r="Z23" i="7"/>
  <c r="AB23" i="7" s="1"/>
  <c r="X23" i="7"/>
  <c r="T23" i="7"/>
  <c r="P23" i="7"/>
  <c r="L23" i="7"/>
  <c r="I23" i="7"/>
  <c r="F23" i="7"/>
  <c r="Q23" i="7" s="1"/>
  <c r="AJ22" i="7"/>
  <c r="AF22" i="7"/>
  <c r="AK22" i="7" s="1"/>
  <c r="AA22" i="7"/>
  <c r="Z22" i="7"/>
  <c r="AB22" i="7" s="1"/>
  <c r="X22" i="7"/>
  <c r="T22" i="7"/>
  <c r="P22" i="7"/>
  <c r="L22" i="7"/>
  <c r="I22" i="7"/>
  <c r="U22" i="7" s="1"/>
  <c r="F22" i="7"/>
  <c r="Q22" i="7" s="1"/>
  <c r="AJ21" i="7"/>
  <c r="AF21" i="7"/>
  <c r="AA21" i="7"/>
  <c r="Z21" i="7"/>
  <c r="AB21" i="7" s="1"/>
  <c r="X21" i="7"/>
  <c r="T21" i="7"/>
  <c r="P21" i="7"/>
  <c r="L21" i="7"/>
  <c r="I21" i="7"/>
  <c r="Y21" i="7" s="1"/>
  <c r="F21" i="7"/>
  <c r="M21" i="7" s="1"/>
  <c r="AJ20" i="7"/>
  <c r="AF20" i="7"/>
  <c r="AA20" i="7"/>
  <c r="Z20" i="7"/>
  <c r="AB20" i="7" s="1"/>
  <c r="AC20" i="7" s="1"/>
  <c r="X20" i="7"/>
  <c r="T20" i="7"/>
  <c r="P20" i="7"/>
  <c r="L20" i="7"/>
  <c r="I20" i="7"/>
  <c r="Y20" i="7" s="1"/>
  <c r="F20" i="7"/>
  <c r="M20" i="7" s="1"/>
  <c r="AJ19" i="7"/>
  <c r="AF19" i="7"/>
  <c r="AA19" i="7"/>
  <c r="Z19" i="7"/>
  <c r="AB19" i="7" s="1"/>
  <c r="AC19" i="7" s="1"/>
  <c r="X19" i="7"/>
  <c r="T19" i="7"/>
  <c r="P19" i="7"/>
  <c r="L19" i="7"/>
  <c r="I19" i="7"/>
  <c r="Y19" i="7" s="1"/>
  <c r="F19" i="7"/>
  <c r="M19" i="7" s="1"/>
  <c r="AJ18" i="7"/>
  <c r="AF18" i="7"/>
  <c r="AA18" i="7"/>
  <c r="AB18" i="7" s="1"/>
  <c r="Z18" i="7"/>
  <c r="X18" i="7"/>
  <c r="T18" i="7"/>
  <c r="P18" i="7"/>
  <c r="L18" i="7"/>
  <c r="I18" i="7"/>
  <c r="AC18" i="7" s="1"/>
  <c r="F18" i="7"/>
  <c r="AJ17" i="7"/>
  <c r="AF17" i="7"/>
  <c r="AA17" i="7"/>
  <c r="Z17" i="7"/>
  <c r="AB17" i="7" s="1"/>
  <c r="X17" i="7"/>
  <c r="T17" i="7"/>
  <c r="P17" i="7"/>
  <c r="L17" i="7"/>
  <c r="I17" i="7"/>
  <c r="AC17" i="7" s="1"/>
  <c r="F17" i="7"/>
  <c r="AI16" i="7"/>
  <c r="AH16" i="7"/>
  <c r="AJ16" i="7" s="1"/>
  <c r="AG16" i="7"/>
  <c r="AE16" i="7"/>
  <c r="AD16" i="7"/>
  <c r="W16" i="7"/>
  <c r="V16" i="7"/>
  <c r="X16" i="7" s="1"/>
  <c r="S16" i="7"/>
  <c r="R16" i="7"/>
  <c r="T16" i="7" s="1"/>
  <c r="O16" i="7"/>
  <c r="N16" i="7"/>
  <c r="P16" i="7" s="1"/>
  <c r="K16" i="7"/>
  <c r="AA16" i="7" s="1"/>
  <c r="J16" i="7"/>
  <c r="H16" i="7"/>
  <c r="G16" i="7"/>
  <c r="I16" i="7" s="1"/>
  <c r="E16" i="7"/>
  <c r="D16" i="7"/>
  <c r="F16" i="7" s="1"/>
  <c r="AJ15" i="7"/>
  <c r="AF15" i="7"/>
  <c r="AK15" i="7" s="1"/>
  <c r="AA15" i="7"/>
  <c r="Z15" i="7"/>
  <c r="AB15" i="7" s="1"/>
  <c r="AC15" i="7" s="1"/>
  <c r="X15" i="7"/>
  <c r="T15" i="7"/>
  <c r="P15" i="7"/>
  <c r="Q15" i="7" s="1"/>
  <c r="L15" i="7"/>
  <c r="I15" i="7"/>
  <c r="U15" i="7" s="1"/>
  <c r="F15" i="7"/>
  <c r="M15" i="7" s="1"/>
  <c r="AJ14" i="7"/>
  <c r="AF14" i="7"/>
  <c r="AA14" i="7"/>
  <c r="Z14" i="7"/>
  <c r="X14" i="7"/>
  <c r="T14" i="7"/>
  <c r="P14" i="7"/>
  <c r="L14" i="7"/>
  <c r="I14" i="7"/>
  <c r="Y14" i="7" s="1"/>
  <c r="F14" i="7"/>
  <c r="AJ13" i="7"/>
  <c r="AF13" i="7"/>
  <c r="AA13" i="7"/>
  <c r="Z13" i="7"/>
  <c r="AB13" i="7" s="1"/>
  <c r="AC13" i="7" s="1"/>
  <c r="X13" i="7"/>
  <c r="T13" i="7"/>
  <c r="P13" i="7"/>
  <c r="L13" i="7"/>
  <c r="I13" i="7"/>
  <c r="F13" i="7"/>
  <c r="M13" i="7" s="1"/>
  <c r="AJ12" i="7"/>
  <c r="AF12" i="7"/>
  <c r="AK12" i="7" s="1"/>
  <c r="AA12" i="7"/>
  <c r="Z12" i="7"/>
  <c r="AB12" i="7" s="1"/>
  <c r="AC12" i="7" s="1"/>
  <c r="X12" i="7"/>
  <c r="T12" i="7"/>
  <c r="P12" i="7"/>
  <c r="L12" i="7"/>
  <c r="I12" i="7"/>
  <c r="U12" i="7" s="1"/>
  <c r="F12" i="7"/>
  <c r="M12" i="7" s="1"/>
  <c r="AJ11" i="7"/>
  <c r="AF11" i="7"/>
  <c r="AK11" i="7" s="1"/>
  <c r="AA11" i="7"/>
  <c r="AB11" i="7" s="1"/>
  <c r="Z11" i="7"/>
  <c r="X11" i="7"/>
  <c r="T11" i="7"/>
  <c r="P11" i="7"/>
  <c r="L11" i="7"/>
  <c r="I11" i="7"/>
  <c r="Y11" i="7" s="1"/>
  <c r="F11" i="7"/>
  <c r="M11" i="7" s="1"/>
  <c r="AI10" i="7"/>
  <c r="AH10" i="7"/>
  <c r="AJ10" i="7" s="1"/>
  <c r="AG10" i="7"/>
  <c r="AE10" i="7"/>
  <c r="AD10" i="7"/>
  <c r="AF10" i="7" s="1"/>
  <c r="W10" i="7"/>
  <c r="V10" i="7"/>
  <c r="S10" i="7"/>
  <c r="R10" i="7"/>
  <c r="O10" i="7"/>
  <c r="N10" i="7"/>
  <c r="P10" i="7" s="1"/>
  <c r="K10" i="7"/>
  <c r="J10" i="7"/>
  <c r="L10" i="7" s="1"/>
  <c r="H10" i="7"/>
  <c r="G10" i="7"/>
  <c r="I10" i="7" s="1"/>
  <c r="E10" i="7"/>
  <c r="D10" i="7"/>
  <c r="AJ9" i="7"/>
  <c r="AF9" i="7"/>
  <c r="AK9" i="7" s="1"/>
  <c r="AA9" i="7"/>
  <c r="Z9" i="7"/>
  <c r="AB9" i="7" s="1"/>
  <c r="X9" i="7"/>
  <c r="T9" i="7"/>
  <c r="P9" i="7"/>
  <c r="L9" i="7"/>
  <c r="I9" i="7"/>
  <c r="Y9" i="7" s="1"/>
  <c r="F9" i="7"/>
  <c r="Q9" i="7" s="1"/>
  <c r="AI23" i="6"/>
  <c r="AH23" i="6"/>
  <c r="AJ23" i="6" s="1"/>
  <c r="AG23" i="6"/>
  <c r="AE23" i="6"/>
  <c r="AD23" i="6"/>
  <c r="AF23" i="6" s="1"/>
  <c r="W23" i="6"/>
  <c r="V23" i="6"/>
  <c r="X23" i="6" s="1"/>
  <c r="S23" i="6"/>
  <c r="R23" i="6"/>
  <c r="T23" i="6" s="1"/>
  <c r="O23" i="6"/>
  <c r="N23" i="6"/>
  <c r="P23" i="6" s="1"/>
  <c r="K23" i="6"/>
  <c r="AA23" i="6" s="1"/>
  <c r="J23" i="6"/>
  <c r="L23" i="6" s="1"/>
  <c r="H23" i="6"/>
  <c r="G23" i="6"/>
  <c r="I23" i="6" s="1"/>
  <c r="E23" i="6"/>
  <c r="D23" i="6"/>
  <c r="F23" i="6" s="1"/>
  <c r="AI22" i="6"/>
  <c r="AH22" i="6"/>
  <c r="AJ22" i="6" s="1"/>
  <c r="AG22" i="6"/>
  <c r="AE22" i="6"/>
  <c r="AD22" i="6"/>
  <c r="AF22" i="6" s="1"/>
  <c r="W22" i="6"/>
  <c r="V22" i="6"/>
  <c r="X22" i="6" s="1"/>
  <c r="S22" i="6"/>
  <c r="R22" i="6"/>
  <c r="T22" i="6" s="1"/>
  <c r="O22" i="6"/>
  <c r="N22" i="6"/>
  <c r="P22" i="6" s="1"/>
  <c r="K22" i="6"/>
  <c r="AA22" i="6" s="1"/>
  <c r="J22" i="6"/>
  <c r="H22" i="6"/>
  <c r="G22" i="6"/>
  <c r="I22" i="6" s="1"/>
  <c r="E22" i="6"/>
  <c r="D22" i="6"/>
  <c r="F22" i="6" s="1"/>
  <c r="AJ21" i="6"/>
  <c r="AF21" i="6"/>
  <c r="AK21" i="6" s="1"/>
  <c r="AA21" i="6"/>
  <c r="Z21" i="6"/>
  <c r="AB21" i="6" s="1"/>
  <c r="X21" i="6"/>
  <c r="T21" i="6"/>
  <c r="P21" i="6"/>
  <c r="L21" i="6"/>
  <c r="I21" i="6"/>
  <c r="Y21" i="6" s="1"/>
  <c r="F21" i="6"/>
  <c r="AJ20" i="6"/>
  <c r="AF20" i="6"/>
  <c r="AA20" i="6"/>
  <c r="Z20" i="6"/>
  <c r="AB20" i="6" s="1"/>
  <c r="X20" i="6"/>
  <c r="T20" i="6"/>
  <c r="P20" i="6"/>
  <c r="L20" i="6"/>
  <c r="I20" i="6"/>
  <c r="AC20" i="6" s="1"/>
  <c r="F20" i="6"/>
  <c r="Q20" i="6" s="1"/>
  <c r="AJ19" i="6"/>
  <c r="AF19" i="6"/>
  <c r="AK19" i="6" s="1"/>
  <c r="AA19" i="6"/>
  <c r="Z19" i="6"/>
  <c r="X19" i="6"/>
  <c r="T19" i="6"/>
  <c r="P19" i="6"/>
  <c r="L19" i="6"/>
  <c r="I19" i="6"/>
  <c r="F19" i="6"/>
  <c r="AJ18" i="6"/>
  <c r="AF18" i="6"/>
  <c r="AK18" i="6" s="1"/>
  <c r="AA18" i="6"/>
  <c r="Z18" i="6"/>
  <c r="AB18" i="6" s="1"/>
  <c r="AC18" i="6" s="1"/>
  <c r="X18" i="6"/>
  <c r="T18" i="6"/>
  <c r="P18" i="6"/>
  <c r="L18" i="6"/>
  <c r="I18" i="6"/>
  <c r="U18" i="6" s="1"/>
  <c r="F18" i="6"/>
  <c r="Q18" i="6" s="1"/>
  <c r="AI17" i="6"/>
  <c r="AH17" i="6"/>
  <c r="AJ17" i="6" s="1"/>
  <c r="AG17" i="6"/>
  <c r="AE17" i="6"/>
  <c r="AD17" i="6"/>
  <c r="AF17" i="6" s="1"/>
  <c r="W17" i="6"/>
  <c r="V17" i="6"/>
  <c r="X17" i="6" s="1"/>
  <c r="S17" i="6"/>
  <c r="R17" i="6"/>
  <c r="T17" i="6" s="1"/>
  <c r="O17" i="6"/>
  <c r="N17" i="6"/>
  <c r="P17" i="6" s="1"/>
  <c r="K17" i="6"/>
  <c r="AA17" i="6" s="1"/>
  <c r="J17" i="6"/>
  <c r="L17" i="6" s="1"/>
  <c r="H17" i="6"/>
  <c r="G17" i="6"/>
  <c r="I17" i="6" s="1"/>
  <c r="E17" i="6"/>
  <c r="D17" i="6"/>
  <c r="F17" i="6" s="1"/>
  <c r="AJ16" i="6"/>
  <c r="AF16" i="6"/>
  <c r="AK16" i="6" s="1"/>
  <c r="AA16" i="6"/>
  <c r="Z16" i="6"/>
  <c r="X16" i="6"/>
  <c r="T16" i="6"/>
  <c r="P16" i="6"/>
  <c r="L16" i="6"/>
  <c r="I16" i="6"/>
  <c r="F16" i="6"/>
  <c r="AJ15" i="6"/>
  <c r="AF15" i="6"/>
  <c r="AK15" i="6" s="1"/>
  <c r="AA15" i="6"/>
  <c r="Z15" i="6"/>
  <c r="AB15" i="6" s="1"/>
  <c r="X15" i="6"/>
  <c r="T15" i="6"/>
  <c r="P15" i="6"/>
  <c r="L15" i="6"/>
  <c r="I15" i="6"/>
  <c r="Y15" i="6" s="1"/>
  <c r="F15" i="6"/>
  <c r="M15" i="6" s="1"/>
  <c r="AJ14" i="6"/>
  <c r="AF14" i="6"/>
  <c r="AK14" i="6" s="1"/>
  <c r="AA14" i="6"/>
  <c r="Z14" i="6"/>
  <c r="AB14" i="6" s="1"/>
  <c r="X14" i="6"/>
  <c r="T14" i="6"/>
  <c r="P14" i="6"/>
  <c r="L14" i="6"/>
  <c r="I14" i="6"/>
  <c r="Y14" i="6" s="1"/>
  <c r="F14" i="6"/>
  <c r="AJ13" i="6"/>
  <c r="AF13" i="6"/>
  <c r="AA13" i="6"/>
  <c r="Z13" i="6"/>
  <c r="AB13" i="6" s="1"/>
  <c r="X13" i="6"/>
  <c r="T13" i="6"/>
  <c r="P13" i="6"/>
  <c r="L13" i="6"/>
  <c r="I13" i="6"/>
  <c r="F13" i="6"/>
  <c r="AI12" i="6"/>
  <c r="AH12" i="6"/>
  <c r="AJ12" i="6" s="1"/>
  <c r="AG12" i="6"/>
  <c r="AE12" i="6"/>
  <c r="AD12" i="6"/>
  <c r="AF12" i="6" s="1"/>
  <c r="AK12" i="6" s="1"/>
  <c r="W12" i="6"/>
  <c r="V12" i="6"/>
  <c r="X12" i="6" s="1"/>
  <c r="S12" i="6"/>
  <c r="R12" i="6"/>
  <c r="T12" i="6" s="1"/>
  <c r="O12" i="6"/>
  <c r="N12" i="6"/>
  <c r="P12" i="6" s="1"/>
  <c r="K12" i="6"/>
  <c r="AA12" i="6" s="1"/>
  <c r="J12" i="6"/>
  <c r="H12" i="6"/>
  <c r="G12" i="6"/>
  <c r="E12" i="6"/>
  <c r="D12" i="6"/>
  <c r="F12" i="6" s="1"/>
  <c r="AJ11" i="6"/>
  <c r="AF11" i="6"/>
  <c r="AA11" i="6"/>
  <c r="Z11" i="6"/>
  <c r="AB11" i="6" s="1"/>
  <c r="X11" i="6"/>
  <c r="T11" i="6"/>
  <c r="P11" i="6"/>
  <c r="L11" i="6"/>
  <c r="I11" i="6"/>
  <c r="F11" i="6"/>
  <c r="AJ10" i="6"/>
  <c r="AF10" i="6"/>
  <c r="AA10" i="6"/>
  <c r="Z10" i="6"/>
  <c r="AB10" i="6" s="1"/>
  <c r="X10" i="6"/>
  <c r="T10" i="6"/>
  <c r="P10" i="6"/>
  <c r="L10" i="6"/>
  <c r="I10" i="6"/>
  <c r="Y10" i="6" s="1"/>
  <c r="F10" i="6"/>
  <c r="Q10" i="6" s="1"/>
  <c r="AJ9" i="6"/>
  <c r="AF9" i="6"/>
  <c r="AK9" i="6" s="1"/>
  <c r="AA9" i="6"/>
  <c r="Z9" i="6"/>
  <c r="AB9" i="6" s="1"/>
  <c r="X9" i="6"/>
  <c r="T9" i="6"/>
  <c r="P9" i="6"/>
  <c r="L9" i="6"/>
  <c r="I9" i="6"/>
  <c r="F9" i="6"/>
  <c r="AI37" i="5"/>
  <c r="AH37" i="5"/>
  <c r="AJ37" i="5" s="1"/>
  <c r="AG37" i="5"/>
  <c r="AE37" i="5"/>
  <c r="AD37" i="5"/>
  <c r="AF37" i="5" s="1"/>
  <c r="W37" i="5"/>
  <c r="V37" i="5"/>
  <c r="X37" i="5" s="1"/>
  <c r="S37" i="5"/>
  <c r="R37" i="5"/>
  <c r="T37" i="5" s="1"/>
  <c r="O37" i="5"/>
  <c r="N37" i="5"/>
  <c r="K37" i="5"/>
  <c r="J37" i="5"/>
  <c r="L37" i="5" s="1"/>
  <c r="H37" i="5"/>
  <c r="G37" i="5"/>
  <c r="I37" i="5" s="1"/>
  <c r="U37" i="5" s="1"/>
  <c r="E37" i="5"/>
  <c r="F37" i="5" s="1"/>
  <c r="D37" i="5"/>
  <c r="AI36" i="5"/>
  <c r="AJ36" i="5" s="1"/>
  <c r="AH36" i="5"/>
  <c r="AG36" i="5"/>
  <c r="AE36" i="5"/>
  <c r="AF36" i="5" s="1"/>
  <c r="AD36" i="5"/>
  <c r="W36" i="5"/>
  <c r="X36" i="5" s="1"/>
  <c r="V36" i="5"/>
  <c r="S36" i="5"/>
  <c r="R36" i="5"/>
  <c r="O36" i="5"/>
  <c r="P36" i="5" s="1"/>
  <c r="N36" i="5"/>
  <c r="K36" i="5"/>
  <c r="J36" i="5"/>
  <c r="Z36" i="5" s="1"/>
  <c r="H36" i="5"/>
  <c r="G36" i="5"/>
  <c r="I36" i="5" s="1"/>
  <c r="E36" i="5"/>
  <c r="D36" i="5"/>
  <c r="F36" i="5" s="1"/>
  <c r="AJ35" i="5"/>
  <c r="AF35" i="5"/>
  <c r="AK35" i="5" s="1"/>
  <c r="AA35" i="5"/>
  <c r="Z35" i="5"/>
  <c r="AB35" i="5" s="1"/>
  <c r="X35" i="5"/>
  <c r="T35" i="5"/>
  <c r="P35" i="5"/>
  <c r="L35" i="5"/>
  <c r="I35" i="5"/>
  <c r="U35" i="5" s="1"/>
  <c r="F35" i="5"/>
  <c r="Q35" i="5" s="1"/>
  <c r="AJ34" i="5"/>
  <c r="AF34" i="5"/>
  <c r="AK34" i="5" s="1"/>
  <c r="AA34" i="5"/>
  <c r="Z34" i="5"/>
  <c r="AB34" i="5" s="1"/>
  <c r="X34" i="5"/>
  <c r="T34" i="5"/>
  <c r="P34" i="5"/>
  <c r="L34" i="5"/>
  <c r="I34" i="5"/>
  <c r="U34" i="5" s="1"/>
  <c r="F34" i="5"/>
  <c r="AJ33" i="5"/>
  <c r="AF33" i="5"/>
  <c r="AA33" i="5"/>
  <c r="Z33" i="5"/>
  <c r="AB33" i="5" s="1"/>
  <c r="X33" i="5"/>
  <c r="T33" i="5"/>
  <c r="P33" i="5"/>
  <c r="L33" i="5"/>
  <c r="I33" i="5"/>
  <c r="Y33" i="5" s="1"/>
  <c r="F33" i="5"/>
  <c r="Q33" i="5" s="1"/>
  <c r="AJ32" i="5"/>
  <c r="AF32" i="5"/>
  <c r="AK32" i="5" s="1"/>
  <c r="AA32" i="5"/>
  <c r="AB32" i="5" s="1"/>
  <c r="Z32" i="5"/>
  <c r="X32" i="5"/>
  <c r="T32" i="5"/>
  <c r="P32" i="5"/>
  <c r="L32" i="5"/>
  <c r="I32" i="5"/>
  <c r="F32" i="5"/>
  <c r="AJ31" i="5"/>
  <c r="AF31" i="5"/>
  <c r="AK31" i="5" s="1"/>
  <c r="AA31" i="5"/>
  <c r="Z31" i="5"/>
  <c r="AB31" i="5" s="1"/>
  <c r="AC31" i="5" s="1"/>
  <c r="X31" i="5"/>
  <c r="T31" i="5"/>
  <c r="P31" i="5"/>
  <c r="L31" i="5"/>
  <c r="I31" i="5"/>
  <c r="Y31" i="5" s="1"/>
  <c r="F31" i="5"/>
  <c r="M31" i="5" s="1"/>
  <c r="AI30" i="5"/>
  <c r="AH30" i="5"/>
  <c r="AJ30" i="5" s="1"/>
  <c r="AG30" i="5"/>
  <c r="AE30" i="5"/>
  <c r="AD30" i="5"/>
  <c r="AF30" i="5" s="1"/>
  <c r="W30" i="5"/>
  <c r="V30" i="5"/>
  <c r="X30" i="5" s="1"/>
  <c r="S30" i="5"/>
  <c r="R30" i="5"/>
  <c r="O30" i="5"/>
  <c r="N30" i="5"/>
  <c r="P30" i="5" s="1"/>
  <c r="K30" i="5"/>
  <c r="J30" i="5"/>
  <c r="L30" i="5" s="1"/>
  <c r="H30" i="5"/>
  <c r="G30" i="5"/>
  <c r="I30" i="5" s="1"/>
  <c r="E30" i="5"/>
  <c r="D30" i="5"/>
  <c r="F30" i="5" s="1"/>
  <c r="AJ29" i="5"/>
  <c r="AF29" i="5"/>
  <c r="AK29" i="5" s="1"/>
  <c r="AA29" i="5"/>
  <c r="AB29" i="5" s="1"/>
  <c r="Z29" i="5"/>
  <c r="X29" i="5"/>
  <c r="T29" i="5"/>
  <c r="P29" i="5"/>
  <c r="L29" i="5"/>
  <c r="I29" i="5"/>
  <c r="F29" i="5"/>
  <c r="AJ28" i="5"/>
  <c r="AF28" i="5"/>
  <c r="AK28" i="5" s="1"/>
  <c r="AA28" i="5"/>
  <c r="Z28" i="5"/>
  <c r="AB28" i="5" s="1"/>
  <c r="X28" i="5"/>
  <c r="T28" i="5"/>
  <c r="P28" i="5"/>
  <c r="L28" i="5"/>
  <c r="I28" i="5"/>
  <c r="U28" i="5" s="1"/>
  <c r="F28" i="5"/>
  <c r="Q28" i="5" s="1"/>
  <c r="AJ27" i="5"/>
  <c r="AF27" i="5"/>
  <c r="AA27" i="5"/>
  <c r="Z27" i="5"/>
  <c r="AB27" i="5" s="1"/>
  <c r="X27" i="5"/>
  <c r="T27" i="5"/>
  <c r="P27" i="5"/>
  <c r="L27" i="5"/>
  <c r="I27" i="5"/>
  <c r="U27" i="5" s="1"/>
  <c r="F27" i="5"/>
  <c r="AJ26" i="5"/>
  <c r="AF26" i="5"/>
  <c r="AA26" i="5"/>
  <c r="Z26" i="5"/>
  <c r="AB26" i="5" s="1"/>
  <c r="X26" i="5"/>
  <c r="T26" i="5"/>
  <c r="P26" i="5"/>
  <c r="L26" i="5"/>
  <c r="I26" i="5"/>
  <c r="Y26" i="5" s="1"/>
  <c r="F26" i="5"/>
  <c r="Q26" i="5" s="1"/>
  <c r="AJ25" i="5"/>
  <c r="AF25" i="5"/>
  <c r="AK25" i="5" s="1"/>
  <c r="AA25" i="5"/>
  <c r="AB25" i="5" s="1"/>
  <c r="Z25" i="5"/>
  <c r="X25" i="5"/>
  <c r="T25" i="5"/>
  <c r="P25" i="5"/>
  <c r="M25" i="5"/>
  <c r="L25" i="5"/>
  <c r="I25" i="5"/>
  <c r="F25" i="5"/>
  <c r="Q25" i="5" s="1"/>
  <c r="AJ24" i="5"/>
  <c r="AF24" i="5"/>
  <c r="AK24" i="5" s="1"/>
  <c r="AA24" i="5"/>
  <c r="Z24" i="5"/>
  <c r="AB24" i="5" s="1"/>
  <c r="AC24" i="5" s="1"/>
  <c r="X24" i="5"/>
  <c r="T24" i="5"/>
  <c r="P24" i="5"/>
  <c r="L24" i="5"/>
  <c r="I24" i="5"/>
  <c r="Y24" i="5" s="1"/>
  <c r="F24" i="5"/>
  <c r="M24" i="5" s="1"/>
  <c r="AJ23" i="5"/>
  <c r="AF23" i="5"/>
  <c r="AA23" i="5"/>
  <c r="Z23" i="5"/>
  <c r="AB23" i="5" s="1"/>
  <c r="X23" i="5"/>
  <c r="T23" i="5"/>
  <c r="P23" i="5"/>
  <c r="L23" i="5"/>
  <c r="I23" i="5"/>
  <c r="Y23" i="5" s="1"/>
  <c r="F23" i="5"/>
  <c r="AI22" i="5"/>
  <c r="AJ22" i="5" s="1"/>
  <c r="AH22" i="5"/>
  <c r="AG22" i="5"/>
  <c r="AE22" i="5"/>
  <c r="AF22" i="5" s="1"/>
  <c r="AD22" i="5"/>
  <c r="W22" i="5"/>
  <c r="V22" i="5"/>
  <c r="S22" i="5"/>
  <c r="T22" i="5" s="1"/>
  <c r="R22" i="5"/>
  <c r="O22" i="5"/>
  <c r="P22" i="5" s="1"/>
  <c r="N22" i="5"/>
  <c r="K22" i="5"/>
  <c r="L22" i="5" s="1"/>
  <c r="J22" i="5"/>
  <c r="Z22" i="5" s="1"/>
  <c r="H22" i="5"/>
  <c r="G22" i="5"/>
  <c r="I22" i="5" s="1"/>
  <c r="E22" i="5"/>
  <c r="D22" i="5"/>
  <c r="F22" i="5" s="1"/>
  <c r="AJ21" i="5"/>
  <c r="AF21" i="5"/>
  <c r="AK21" i="5" s="1"/>
  <c r="AA21" i="5"/>
  <c r="Z21" i="5"/>
  <c r="AB21" i="5" s="1"/>
  <c r="X21" i="5"/>
  <c r="T21" i="5"/>
  <c r="P21" i="5"/>
  <c r="L21" i="5"/>
  <c r="I21" i="5"/>
  <c r="U21" i="5" s="1"/>
  <c r="F21" i="5"/>
  <c r="Q21" i="5" s="1"/>
  <c r="AJ20" i="5"/>
  <c r="AF20" i="5"/>
  <c r="AA20" i="5"/>
  <c r="Z20" i="5"/>
  <c r="AB20" i="5" s="1"/>
  <c r="X20" i="5"/>
  <c r="T20" i="5"/>
  <c r="P20" i="5"/>
  <c r="L20" i="5"/>
  <c r="I20" i="5"/>
  <c r="U20" i="5" s="1"/>
  <c r="F20" i="5"/>
  <c r="AJ19" i="5"/>
  <c r="AF19" i="5"/>
  <c r="AA19" i="5"/>
  <c r="Z19" i="5"/>
  <c r="AB19" i="5" s="1"/>
  <c r="X19" i="5"/>
  <c r="T19" i="5"/>
  <c r="P19" i="5"/>
  <c r="L19" i="5"/>
  <c r="I19" i="5"/>
  <c r="Y19" i="5" s="1"/>
  <c r="F19" i="5"/>
  <c r="Q19" i="5" s="1"/>
  <c r="AJ18" i="5"/>
  <c r="AF18" i="5"/>
  <c r="AK18" i="5" s="1"/>
  <c r="AA18" i="5"/>
  <c r="AB18" i="5" s="1"/>
  <c r="Z18" i="5"/>
  <c r="X18" i="5"/>
  <c r="T18" i="5"/>
  <c r="P18" i="5"/>
  <c r="L18" i="5"/>
  <c r="I18" i="5"/>
  <c r="F18" i="5"/>
  <c r="AJ17" i="5"/>
  <c r="AF17" i="5"/>
  <c r="AK17" i="5" s="1"/>
  <c r="AA17" i="5"/>
  <c r="Z17" i="5"/>
  <c r="AB17" i="5" s="1"/>
  <c r="AC17" i="5" s="1"/>
  <c r="X17" i="5"/>
  <c r="T17" i="5"/>
  <c r="P17" i="5"/>
  <c r="L17" i="5"/>
  <c r="I17" i="5"/>
  <c r="Y17" i="5" s="1"/>
  <c r="F17" i="5"/>
  <c r="M17" i="5" s="1"/>
  <c r="AJ16" i="5"/>
  <c r="AF16" i="5"/>
  <c r="AA16" i="5"/>
  <c r="Z16" i="5"/>
  <c r="AB16" i="5" s="1"/>
  <c r="X16" i="5"/>
  <c r="T16" i="5"/>
  <c r="P16" i="5"/>
  <c r="L16" i="5"/>
  <c r="I16" i="5"/>
  <c r="Y16" i="5" s="1"/>
  <c r="F16" i="5"/>
  <c r="AI15" i="5"/>
  <c r="AH15" i="5"/>
  <c r="AG15" i="5"/>
  <c r="AE15" i="5"/>
  <c r="AF15" i="5" s="1"/>
  <c r="AD15" i="5"/>
  <c r="W15" i="5"/>
  <c r="V15" i="5"/>
  <c r="S15" i="5"/>
  <c r="T15" i="5" s="1"/>
  <c r="R15" i="5"/>
  <c r="O15" i="5"/>
  <c r="N15" i="5"/>
  <c r="K15" i="5"/>
  <c r="L15" i="5" s="1"/>
  <c r="J15" i="5"/>
  <c r="Z15" i="5" s="1"/>
  <c r="H15" i="5"/>
  <c r="G15" i="5"/>
  <c r="I15" i="5" s="1"/>
  <c r="E15" i="5"/>
  <c r="D15" i="5"/>
  <c r="F15" i="5" s="1"/>
  <c r="AJ14" i="5"/>
  <c r="AF14" i="5"/>
  <c r="AK14" i="5" s="1"/>
  <c r="AA14" i="5"/>
  <c r="Z14" i="5"/>
  <c r="AB14" i="5" s="1"/>
  <c r="X14" i="5"/>
  <c r="T14" i="5"/>
  <c r="P14" i="5"/>
  <c r="L14" i="5"/>
  <c r="I14" i="5"/>
  <c r="U14" i="5" s="1"/>
  <c r="F14" i="5"/>
  <c r="Q14" i="5" s="1"/>
  <c r="AJ13" i="5"/>
  <c r="AF13" i="5"/>
  <c r="AK13" i="5" s="1"/>
  <c r="AA13" i="5"/>
  <c r="Z13" i="5"/>
  <c r="AB13" i="5" s="1"/>
  <c r="X13" i="5"/>
  <c r="T13" i="5"/>
  <c r="P13" i="5"/>
  <c r="L13" i="5"/>
  <c r="I13" i="5"/>
  <c r="F13" i="5"/>
  <c r="AJ12" i="5"/>
  <c r="AF12" i="5"/>
  <c r="AK12" i="5" s="1"/>
  <c r="AA12" i="5"/>
  <c r="Z12" i="5"/>
  <c r="AB12" i="5" s="1"/>
  <c r="X12" i="5"/>
  <c r="T12" i="5"/>
  <c r="P12" i="5"/>
  <c r="L12" i="5"/>
  <c r="I12" i="5"/>
  <c r="F12" i="5"/>
  <c r="Q12" i="5" s="1"/>
  <c r="AJ11" i="5"/>
  <c r="AF11" i="5"/>
  <c r="AK11" i="5" s="1"/>
  <c r="AA11" i="5"/>
  <c r="Z11" i="5"/>
  <c r="X11" i="5"/>
  <c r="T11" i="5"/>
  <c r="P11" i="5"/>
  <c r="L11" i="5"/>
  <c r="I11" i="5"/>
  <c r="F11" i="5"/>
  <c r="AI10" i="5"/>
  <c r="AH10" i="5"/>
  <c r="AJ10" i="5" s="1"/>
  <c r="AG10" i="5"/>
  <c r="AE10" i="5"/>
  <c r="AD10" i="5"/>
  <c r="AF10" i="5" s="1"/>
  <c r="W10" i="5"/>
  <c r="V10" i="5"/>
  <c r="X10" i="5" s="1"/>
  <c r="S10" i="5"/>
  <c r="R10" i="5"/>
  <c r="T10" i="5" s="1"/>
  <c r="O10" i="5"/>
  <c r="N10" i="5"/>
  <c r="P10" i="5" s="1"/>
  <c r="K10" i="5"/>
  <c r="AA10" i="5" s="1"/>
  <c r="J10" i="5"/>
  <c r="L10" i="5" s="1"/>
  <c r="H10" i="5"/>
  <c r="G10" i="5"/>
  <c r="I10" i="5" s="1"/>
  <c r="Y10" i="5" s="1"/>
  <c r="E10" i="5"/>
  <c r="D10" i="5"/>
  <c r="AJ9" i="5"/>
  <c r="AF9" i="5"/>
  <c r="AA9" i="5"/>
  <c r="Z9" i="5"/>
  <c r="AB9" i="5" s="1"/>
  <c r="X9" i="5"/>
  <c r="T9" i="5"/>
  <c r="P9" i="5"/>
  <c r="L9" i="5"/>
  <c r="I9" i="5"/>
  <c r="Y9" i="5" s="1"/>
  <c r="F9" i="5"/>
  <c r="Q9" i="5" s="1"/>
  <c r="AI55" i="4"/>
  <c r="AH55" i="4"/>
  <c r="AJ55" i="4" s="1"/>
  <c r="AG55" i="4"/>
  <c r="AE55" i="4"/>
  <c r="AD55" i="4"/>
  <c r="AF55" i="4" s="1"/>
  <c r="W55" i="4"/>
  <c r="V55" i="4"/>
  <c r="X55" i="4" s="1"/>
  <c r="S55" i="4"/>
  <c r="R55" i="4"/>
  <c r="T55" i="4" s="1"/>
  <c r="O55" i="4"/>
  <c r="N55" i="4"/>
  <c r="P55" i="4" s="1"/>
  <c r="K55" i="4"/>
  <c r="AA55" i="4" s="1"/>
  <c r="J55" i="4"/>
  <c r="H55" i="4"/>
  <c r="G55" i="4"/>
  <c r="I55" i="4" s="1"/>
  <c r="E55" i="4"/>
  <c r="D55" i="4"/>
  <c r="F55" i="4" s="1"/>
  <c r="AI54" i="4"/>
  <c r="AH54" i="4"/>
  <c r="AJ54" i="4" s="1"/>
  <c r="AG54" i="4"/>
  <c r="AE54" i="4"/>
  <c r="AD54" i="4"/>
  <c r="AF54" i="4" s="1"/>
  <c r="W54" i="4"/>
  <c r="V54" i="4"/>
  <c r="X54" i="4" s="1"/>
  <c r="S54" i="4"/>
  <c r="R54" i="4"/>
  <c r="T54" i="4" s="1"/>
  <c r="O54" i="4"/>
  <c r="N54" i="4"/>
  <c r="P54" i="4" s="1"/>
  <c r="K54" i="4"/>
  <c r="AA54" i="4" s="1"/>
  <c r="J54" i="4"/>
  <c r="L54" i="4" s="1"/>
  <c r="H54" i="4"/>
  <c r="G54" i="4"/>
  <c r="I54" i="4" s="1"/>
  <c r="E54" i="4"/>
  <c r="D54" i="4"/>
  <c r="F54" i="4" s="1"/>
  <c r="AJ53" i="4"/>
  <c r="AF53" i="4"/>
  <c r="AA53" i="4"/>
  <c r="Z53" i="4"/>
  <c r="X53" i="4"/>
  <c r="T53" i="4"/>
  <c r="P53" i="4"/>
  <c r="L53" i="4"/>
  <c r="I53" i="4"/>
  <c r="Y53" i="4" s="1"/>
  <c r="F53" i="4"/>
  <c r="M53" i="4" s="1"/>
  <c r="AJ52" i="4"/>
  <c r="AF52" i="4"/>
  <c r="AA52" i="4"/>
  <c r="Z52" i="4"/>
  <c r="AB52" i="4" s="1"/>
  <c r="AC52" i="4" s="1"/>
  <c r="X52" i="4"/>
  <c r="T52" i="4"/>
  <c r="P52" i="4"/>
  <c r="L52" i="4"/>
  <c r="I52" i="4"/>
  <c r="Y52" i="4" s="1"/>
  <c r="F52" i="4"/>
  <c r="M52" i="4" s="1"/>
  <c r="AJ51" i="4"/>
  <c r="AF51" i="4"/>
  <c r="AA51" i="4"/>
  <c r="Z51" i="4"/>
  <c r="AB51" i="4" s="1"/>
  <c r="X51" i="4"/>
  <c r="T51" i="4"/>
  <c r="P51" i="4"/>
  <c r="L51" i="4"/>
  <c r="I51" i="4"/>
  <c r="F51" i="4"/>
  <c r="AJ50" i="4"/>
  <c r="AF50" i="4"/>
  <c r="AA50" i="4"/>
  <c r="Z50" i="4"/>
  <c r="AB50" i="4" s="1"/>
  <c r="X50" i="4"/>
  <c r="T50" i="4"/>
  <c r="P50" i="4"/>
  <c r="L50" i="4"/>
  <c r="I50" i="4"/>
  <c r="F50" i="4"/>
  <c r="Q50" i="4" s="1"/>
  <c r="AJ49" i="4"/>
  <c r="AF49" i="4"/>
  <c r="AK49" i="4" s="1"/>
  <c r="AA49" i="4"/>
  <c r="Z49" i="4"/>
  <c r="AB49" i="4" s="1"/>
  <c r="X49" i="4"/>
  <c r="T49" i="4"/>
  <c r="P49" i="4"/>
  <c r="L49" i="4"/>
  <c r="I49" i="4"/>
  <c r="F49" i="4"/>
  <c r="Q49" i="4" s="1"/>
  <c r="AI48" i="4"/>
  <c r="AH48" i="4"/>
  <c r="AJ48" i="4" s="1"/>
  <c r="AG48" i="4"/>
  <c r="AE48" i="4"/>
  <c r="AD48" i="4"/>
  <c r="AF48" i="4" s="1"/>
  <c r="W48" i="4"/>
  <c r="V48" i="4"/>
  <c r="X48" i="4" s="1"/>
  <c r="S48" i="4"/>
  <c r="R48" i="4"/>
  <c r="T48" i="4" s="1"/>
  <c r="O48" i="4"/>
  <c r="N48" i="4"/>
  <c r="P48" i="4" s="1"/>
  <c r="K48" i="4"/>
  <c r="AA48" i="4" s="1"/>
  <c r="J48" i="4"/>
  <c r="H48" i="4"/>
  <c r="G48" i="4"/>
  <c r="I48" i="4" s="1"/>
  <c r="U48" i="4" s="1"/>
  <c r="E48" i="4"/>
  <c r="D48" i="4"/>
  <c r="AJ47" i="4"/>
  <c r="AF47" i="4"/>
  <c r="AK47" i="4" s="1"/>
  <c r="AA47" i="4"/>
  <c r="Z47" i="4"/>
  <c r="AB47" i="4" s="1"/>
  <c r="X47" i="4"/>
  <c r="T47" i="4"/>
  <c r="P47" i="4"/>
  <c r="L47" i="4"/>
  <c r="I47" i="4"/>
  <c r="Y47" i="4" s="1"/>
  <c r="F47" i="4"/>
  <c r="AJ46" i="4"/>
  <c r="AF46" i="4"/>
  <c r="AA46" i="4"/>
  <c r="Z46" i="4"/>
  <c r="X46" i="4"/>
  <c r="T46" i="4"/>
  <c r="P46" i="4"/>
  <c r="L46" i="4"/>
  <c r="I46" i="4"/>
  <c r="Y46" i="4" s="1"/>
  <c r="F46" i="4"/>
  <c r="M46" i="4" s="1"/>
  <c r="AJ45" i="4"/>
  <c r="AF45" i="4"/>
  <c r="AA45" i="4"/>
  <c r="Z45" i="4"/>
  <c r="AB45" i="4" s="1"/>
  <c r="AC45" i="4" s="1"/>
  <c r="X45" i="4"/>
  <c r="T45" i="4"/>
  <c r="P45" i="4"/>
  <c r="L45" i="4"/>
  <c r="I45" i="4"/>
  <c r="Y45" i="4" s="1"/>
  <c r="F45" i="4"/>
  <c r="M45" i="4" s="1"/>
  <c r="AJ44" i="4"/>
  <c r="AF44" i="4"/>
  <c r="AA44" i="4"/>
  <c r="Z44" i="4"/>
  <c r="AB44" i="4" s="1"/>
  <c r="X44" i="4"/>
  <c r="T44" i="4"/>
  <c r="P44" i="4"/>
  <c r="L44" i="4"/>
  <c r="I44" i="4"/>
  <c r="F44" i="4"/>
  <c r="AJ43" i="4"/>
  <c r="AF43" i="4"/>
  <c r="AA43" i="4"/>
  <c r="Z43" i="4"/>
  <c r="AB43" i="4" s="1"/>
  <c r="X43" i="4"/>
  <c r="T43" i="4"/>
  <c r="P43" i="4"/>
  <c r="L43" i="4"/>
  <c r="I43" i="4"/>
  <c r="F43" i="4"/>
  <c r="Q43" i="4" s="1"/>
  <c r="AJ42" i="4"/>
  <c r="AF42" i="4"/>
  <c r="AK42" i="4" s="1"/>
  <c r="AA42" i="4"/>
  <c r="Z42" i="4"/>
  <c r="AB42" i="4" s="1"/>
  <c r="X42" i="4"/>
  <c r="T42" i="4"/>
  <c r="P42" i="4"/>
  <c r="L42" i="4"/>
  <c r="I42" i="4"/>
  <c r="F42" i="4"/>
  <c r="Q42" i="4" s="1"/>
  <c r="AI41" i="4"/>
  <c r="AH41" i="4"/>
  <c r="AJ41" i="4" s="1"/>
  <c r="AG41" i="4"/>
  <c r="AE41" i="4"/>
  <c r="AD41" i="4"/>
  <c r="AF41" i="4" s="1"/>
  <c r="W41" i="4"/>
  <c r="V41" i="4"/>
  <c r="X41" i="4" s="1"/>
  <c r="S41" i="4"/>
  <c r="R41" i="4"/>
  <c r="T41" i="4" s="1"/>
  <c r="O41" i="4"/>
  <c r="N41" i="4"/>
  <c r="P41" i="4" s="1"/>
  <c r="K41" i="4"/>
  <c r="AA41" i="4" s="1"/>
  <c r="J41" i="4"/>
  <c r="H41" i="4"/>
  <c r="G41" i="4"/>
  <c r="I41" i="4" s="1"/>
  <c r="U41" i="4" s="1"/>
  <c r="E41" i="4"/>
  <c r="D41" i="4"/>
  <c r="AJ40" i="4"/>
  <c r="AF40" i="4"/>
  <c r="AK40" i="4" s="1"/>
  <c r="AA40" i="4"/>
  <c r="Z40" i="4"/>
  <c r="AB40" i="4" s="1"/>
  <c r="X40" i="4"/>
  <c r="T40" i="4"/>
  <c r="P40" i="4"/>
  <c r="L40" i="4"/>
  <c r="I40" i="4"/>
  <c r="Y40" i="4" s="1"/>
  <c r="F40" i="4"/>
  <c r="Q40" i="4" s="1"/>
  <c r="AJ39" i="4"/>
  <c r="AF39" i="4"/>
  <c r="AA39" i="4"/>
  <c r="Z39" i="4"/>
  <c r="X39" i="4"/>
  <c r="T39" i="4"/>
  <c r="P39" i="4"/>
  <c r="L39" i="4"/>
  <c r="I39" i="4"/>
  <c r="Y39" i="4" s="1"/>
  <c r="F39" i="4"/>
  <c r="M39" i="4" s="1"/>
  <c r="AJ38" i="4"/>
  <c r="AF38" i="4"/>
  <c r="AA38" i="4"/>
  <c r="Z38" i="4"/>
  <c r="AB38" i="4" s="1"/>
  <c r="AC38" i="4" s="1"/>
  <c r="X38" i="4"/>
  <c r="T38" i="4"/>
  <c r="P38" i="4"/>
  <c r="L38" i="4"/>
  <c r="I38" i="4"/>
  <c r="Y38" i="4" s="1"/>
  <c r="F38" i="4"/>
  <c r="M38" i="4" s="1"/>
  <c r="AJ37" i="4"/>
  <c r="AF37" i="4"/>
  <c r="AA37" i="4"/>
  <c r="Z37" i="4"/>
  <c r="AB37" i="4" s="1"/>
  <c r="X37" i="4"/>
  <c r="T37" i="4"/>
  <c r="P37" i="4"/>
  <c r="L37" i="4"/>
  <c r="I37" i="4"/>
  <c r="F37" i="4"/>
  <c r="AI36" i="4"/>
  <c r="AH36" i="4"/>
  <c r="AG36" i="4"/>
  <c r="AE36" i="4"/>
  <c r="AD36" i="4"/>
  <c r="AF36" i="4" s="1"/>
  <c r="W36" i="4"/>
  <c r="V36" i="4"/>
  <c r="X36" i="4" s="1"/>
  <c r="S36" i="4"/>
  <c r="R36" i="4"/>
  <c r="O36" i="4"/>
  <c r="N36" i="4"/>
  <c r="P36" i="4" s="1"/>
  <c r="K36" i="4"/>
  <c r="J36" i="4"/>
  <c r="Z36" i="4" s="1"/>
  <c r="H36" i="4"/>
  <c r="G36" i="4"/>
  <c r="I36" i="4" s="1"/>
  <c r="E36" i="4"/>
  <c r="D36" i="4"/>
  <c r="F36" i="4" s="1"/>
  <c r="AJ35" i="4"/>
  <c r="AF35" i="4"/>
  <c r="AK35" i="4" s="1"/>
  <c r="AA35" i="4"/>
  <c r="Z35" i="4"/>
  <c r="AB35" i="4" s="1"/>
  <c r="X35" i="4"/>
  <c r="T35" i="4"/>
  <c r="P35" i="4"/>
  <c r="L35" i="4"/>
  <c r="I35" i="4"/>
  <c r="U35" i="4" s="1"/>
  <c r="F35" i="4"/>
  <c r="AJ34" i="4"/>
  <c r="AF34" i="4"/>
  <c r="AK34" i="4" s="1"/>
  <c r="AA34" i="4"/>
  <c r="Z34" i="4"/>
  <c r="AB34" i="4" s="1"/>
  <c r="X34" i="4"/>
  <c r="T34" i="4"/>
  <c r="P34" i="4"/>
  <c r="L34" i="4"/>
  <c r="I34" i="4"/>
  <c r="Y34" i="4" s="1"/>
  <c r="F34" i="4"/>
  <c r="Q34" i="4" s="1"/>
  <c r="AJ33" i="4"/>
  <c r="AF33" i="4"/>
  <c r="AK33" i="4" s="1"/>
  <c r="AA33" i="4"/>
  <c r="Z33" i="4"/>
  <c r="AB33" i="4" s="1"/>
  <c r="X33" i="4"/>
  <c r="T33" i="4"/>
  <c r="P33" i="4"/>
  <c r="L33" i="4"/>
  <c r="I33" i="4"/>
  <c r="Y33" i="4" s="1"/>
  <c r="F33" i="4"/>
  <c r="Q33" i="4" s="1"/>
  <c r="AJ32" i="4"/>
  <c r="AF32" i="4"/>
  <c r="AA32" i="4"/>
  <c r="Z32" i="4"/>
  <c r="X32" i="4"/>
  <c r="T32" i="4"/>
  <c r="P32" i="4"/>
  <c r="L32" i="4"/>
  <c r="I32" i="4"/>
  <c r="Y32" i="4" s="1"/>
  <c r="F32" i="4"/>
  <c r="M32" i="4" s="1"/>
  <c r="AJ31" i="4"/>
  <c r="AF31" i="4"/>
  <c r="AA31" i="4"/>
  <c r="Z31" i="4"/>
  <c r="AB31" i="4" s="1"/>
  <c r="AC31" i="4" s="1"/>
  <c r="X31" i="4"/>
  <c r="T31" i="4"/>
  <c r="P31" i="4"/>
  <c r="L31" i="4"/>
  <c r="I31" i="4"/>
  <c r="Y31" i="4" s="1"/>
  <c r="F31" i="4"/>
  <c r="AJ30" i="4"/>
  <c r="AF30" i="4"/>
  <c r="AA30" i="4"/>
  <c r="Z30" i="4"/>
  <c r="AB30" i="4" s="1"/>
  <c r="X30" i="4"/>
  <c r="T30" i="4"/>
  <c r="P30" i="4"/>
  <c r="L30" i="4"/>
  <c r="I30" i="4"/>
  <c r="F30" i="4"/>
  <c r="AJ29" i="4"/>
  <c r="AF29" i="4"/>
  <c r="AA29" i="4"/>
  <c r="Z29" i="4"/>
  <c r="AB29" i="4" s="1"/>
  <c r="AC29" i="4" s="1"/>
  <c r="X29" i="4"/>
  <c r="T29" i="4"/>
  <c r="P29" i="4"/>
  <c r="L29" i="4"/>
  <c r="I29" i="4"/>
  <c r="Y29" i="4" s="1"/>
  <c r="F29" i="4"/>
  <c r="Q29" i="4" s="1"/>
  <c r="AI28" i="4"/>
  <c r="AH28" i="4"/>
  <c r="AJ28" i="4" s="1"/>
  <c r="AG28" i="4"/>
  <c r="AE28" i="4"/>
  <c r="AD28" i="4"/>
  <c r="AF28" i="4" s="1"/>
  <c r="W28" i="4"/>
  <c r="V28" i="4"/>
  <c r="X28" i="4" s="1"/>
  <c r="S28" i="4"/>
  <c r="R28" i="4"/>
  <c r="T28" i="4" s="1"/>
  <c r="O28" i="4"/>
  <c r="N28" i="4"/>
  <c r="P28" i="4" s="1"/>
  <c r="K28" i="4"/>
  <c r="AA28" i="4" s="1"/>
  <c r="J28" i="4"/>
  <c r="H28" i="4"/>
  <c r="G28" i="4"/>
  <c r="I28" i="4" s="1"/>
  <c r="E28" i="4"/>
  <c r="D28" i="4"/>
  <c r="F28" i="4" s="1"/>
  <c r="AJ27" i="4"/>
  <c r="AF27" i="4"/>
  <c r="AK27" i="4" s="1"/>
  <c r="AA27" i="4"/>
  <c r="Z27" i="4"/>
  <c r="AB27" i="4" s="1"/>
  <c r="X27" i="4"/>
  <c r="T27" i="4"/>
  <c r="P27" i="4"/>
  <c r="L27" i="4"/>
  <c r="I27" i="4"/>
  <c r="F27" i="4"/>
  <c r="Q27" i="4" s="1"/>
  <c r="AJ26" i="4"/>
  <c r="AF26" i="4"/>
  <c r="AK26" i="4" s="1"/>
  <c r="AA26" i="4"/>
  <c r="Z26" i="4"/>
  <c r="AB26" i="4" s="1"/>
  <c r="X26" i="4"/>
  <c r="T26" i="4"/>
  <c r="P26" i="4"/>
  <c r="L26" i="4"/>
  <c r="I26" i="4"/>
  <c r="Y26" i="4" s="1"/>
  <c r="F26" i="4"/>
  <c r="Q26" i="4" s="1"/>
  <c r="AJ25" i="4"/>
  <c r="AF25" i="4"/>
  <c r="AA25" i="4"/>
  <c r="Z25" i="4"/>
  <c r="X25" i="4"/>
  <c r="T25" i="4"/>
  <c r="P25" i="4"/>
  <c r="L25" i="4"/>
  <c r="I25" i="4"/>
  <c r="Y25" i="4" s="1"/>
  <c r="F25" i="4"/>
  <c r="M25" i="4" s="1"/>
  <c r="AJ24" i="4"/>
  <c r="AF24" i="4"/>
  <c r="AA24" i="4"/>
  <c r="Z24" i="4"/>
  <c r="AB24" i="4" s="1"/>
  <c r="AC24" i="4" s="1"/>
  <c r="X24" i="4"/>
  <c r="T24" i="4"/>
  <c r="P24" i="4"/>
  <c r="L24" i="4"/>
  <c r="I24" i="4"/>
  <c r="Y24" i="4" s="1"/>
  <c r="F24" i="4"/>
  <c r="M24" i="4" s="1"/>
  <c r="AJ23" i="4"/>
  <c r="AF23" i="4"/>
  <c r="AA23" i="4"/>
  <c r="Z23" i="4"/>
  <c r="AB23" i="4" s="1"/>
  <c r="X23" i="4"/>
  <c r="T23" i="4"/>
  <c r="P23" i="4"/>
  <c r="L23" i="4"/>
  <c r="I23" i="4"/>
  <c r="F23" i="4"/>
  <c r="AJ22" i="4"/>
  <c r="AF22" i="4"/>
  <c r="AA22" i="4"/>
  <c r="Z22" i="4"/>
  <c r="AB22" i="4" s="1"/>
  <c r="X22" i="4"/>
  <c r="T22" i="4"/>
  <c r="P22" i="4"/>
  <c r="L22" i="4"/>
  <c r="I22" i="4"/>
  <c r="F22" i="4"/>
  <c r="Q22" i="4" s="1"/>
  <c r="AJ21" i="4"/>
  <c r="AF21" i="4"/>
  <c r="AK21" i="4" s="1"/>
  <c r="AA21" i="4"/>
  <c r="Z21" i="4"/>
  <c r="AB21" i="4" s="1"/>
  <c r="X21" i="4"/>
  <c r="T21" i="4"/>
  <c r="P21" i="4"/>
  <c r="L21" i="4"/>
  <c r="I21" i="4"/>
  <c r="U21" i="4" s="1"/>
  <c r="F21" i="4"/>
  <c r="Q21" i="4" s="1"/>
  <c r="AI20" i="4"/>
  <c r="AH20" i="4"/>
  <c r="AJ20" i="4" s="1"/>
  <c r="AG20" i="4"/>
  <c r="AE20" i="4"/>
  <c r="AD20" i="4"/>
  <c r="AF20" i="4" s="1"/>
  <c r="W20" i="4"/>
  <c r="V20" i="4"/>
  <c r="X20" i="4" s="1"/>
  <c r="S20" i="4"/>
  <c r="R20" i="4"/>
  <c r="T20" i="4" s="1"/>
  <c r="O20" i="4"/>
  <c r="N20" i="4"/>
  <c r="P20" i="4" s="1"/>
  <c r="K20" i="4"/>
  <c r="AA20" i="4" s="1"/>
  <c r="J20" i="4"/>
  <c r="H20" i="4"/>
  <c r="G20" i="4"/>
  <c r="I20" i="4" s="1"/>
  <c r="E20" i="4"/>
  <c r="D20" i="4"/>
  <c r="AJ19" i="4"/>
  <c r="AF19" i="4"/>
  <c r="AK19" i="4" s="1"/>
  <c r="AA19" i="4"/>
  <c r="Z19" i="4"/>
  <c r="AB19" i="4" s="1"/>
  <c r="X19" i="4"/>
  <c r="T19" i="4"/>
  <c r="P19" i="4"/>
  <c r="L19" i="4"/>
  <c r="I19" i="4"/>
  <c r="Y19" i="4" s="1"/>
  <c r="F19" i="4"/>
  <c r="Q19" i="4" s="1"/>
  <c r="AJ18" i="4"/>
  <c r="AF18" i="4"/>
  <c r="AA18" i="4"/>
  <c r="Z18" i="4"/>
  <c r="X18" i="4"/>
  <c r="T18" i="4"/>
  <c r="P18" i="4"/>
  <c r="L18" i="4"/>
  <c r="I18" i="4"/>
  <c r="Y18" i="4" s="1"/>
  <c r="F18" i="4"/>
  <c r="M18" i="4" s="1"/>
  <c r="AJ17" i="4"/>
  <c r="AF17" i="4"/>
  <c r="AK17" i="4" s="1"/>
  <c r="AB17" i="4"/>
  <c r="AC17" i="4" s="1"/>
  <c r="AA17" i="4"/>
  <c r="Z17" i="4"/>
  <c r="X17" i="4"/>
  <c r="T17" i="4"/>
  <c r="P17" i="4"/>
  <c r="L17" i="4"/>
  <c r="I17" i="4"/>
  <c r="Y17" i="4" s="1"/>
  <c r="F17" i="4"/>
  <c r="M17" i="4" s="1"/>
  <c r="AJ16" i="4"/>
  <c r="AF16" i="4"/>
  <c r="AA16" i="4"/>
  <c r="Z16" i="4"/>
  <c r="AB16" i="4" s="1"/>
  <c r="X16" i="4"/>
  <c r="T16" i="4"/>
  <c r="P16" i="4"/>
  <c r="L16" i="4"/>
  <c r="I16" i="4"/>
  <c r="F16" i="4"/>
  <c r="AJ15" i="4"/>
  <c r="AF15" i="4"/>
  <c r="AA15" i="4"/>
  <c r="Z15" i="4"/>
  <c r="AB15" i="4" s="1"/>
  <c r="X15" i="4"/>
  <c r="T15" i="4"/>
  <c r="P15" i="4"/>
  <c r="L15" i="4"/>
  <c r="I15" i="4"/>
  <c r="F15" i="4"/>
  <c r="Q15" i="4" s="1"/>
  <c r="AJ14" i="4"/>
  <c r="AF14" i="4"/>
  <c r="AK14" i="4" s="1"/>
  <c r="AA14" i="4"/>
  <c r="Z14" i="4"/>
  <c r="AB14" i="4" s="1"/>
  <c r="X14" i="4"/>
  <c r="T14" i="4"/>
  <c r="P14" i="4"/>
  <c r="L14" i="4"/>
  <c r="I14" i="4"/>
  <c r="U14" i="4" s="1"/>
  <c r="F14" i="4"/>
  <c r="AJ13" i="4"/>
  <c r="AF13" i="4"/>
  <c r="AK13" i="4" s="1"/>
  <c r="AA13" i="4"/>
  <c r="Z13" i="4"/>
  <c r="AB13" i="4" s="1"/>
  <c r="X13" i="4"/>
  <c r="T13" i="4"/>
  <c r="P13" i="4"/>
  <c r="L13" i="4"/>
  <c r="I13" i="4"/>
  <c r="Y13" i="4" s="1"/>
  <c r="F13" i="4"/>
  <c r="AJ12" i="4"/>
  <c r="AF12" i="4"/>
  <c r="AK12" i="4" s="1"/>
  <c r="AA12" i="4"/>
  <c r="Z12" i="4"/>
  <c r="AB12" i="4" s="1"/>
  <c r="X12" i="4"/>
  <c r="T12" i="4"/>
  <c r="P12" i="4"/>
  <c r="L12" i="4"/>
  <c r="I12" i="4"/>
  <c r="F12" i="4"/>
  <c r="Q12" i="4" s="1"/>
  <c r="AI11" i="4"/>
  <c r="AH11" i="4"/>
  <c r="AJ11" i="4" s="1"/>
  <c r="AG11" i="4"/>
  <c r="AE11" i="4"/>
  <c r="AD11" i="4"/>
  <c r="AF11" i="4" s="1"/>
  <c r="W11" i="4"/>
  <c r="V11" i="4"/>
  <c r="S11" i="4"/>
  <c r="R11" i="4"/>
  <c r="T11" i="4" s="1"/>
  <c r="O11" i="4"/>
  <c r="N11" i="4"/>
  <c r="P11" i="4" s="1"/>
  <c r="K11" i="4"/>
  <c r="AA11" i="4" s="1"/>
  <c r="J11" i="4"/>
  <c r="L11" i="4" s="1"/>
  <c r="H11" i="4"/>
  <c r="G11" i="4"/>
  <c r="E11" i="4"/>
  <c r="D11" i="4"/>
  <c r="F11" i="4" s="1"/>
  <c r="AJ10" i="4"/>
  <c r="AF10" i="4"/>
  <c r="AA10" i="4"/>
  <c r="Z10" i="4"/>
  <c r="AB10" i="4" s="1"/>
  <c r="X10" i="4"/>
  <c r="T10" i="4"/>
  <c r="P10" i="4"/>
  <c r="L10" i="4"/>
  <c r="I10" i="4"/>
  <c r="F10" i="4"/>
  <c r="M10" i="4" s="1"/>
  <c r="AJ9" i="4"/>
  <c r="AF9" i="4"/>
  <c r="AA9" i="4"/>
  <c r="Z9" i="4"/>
  <c r="AB9" i="4" s="1"/>
  <c r="X9" i="4"/>
  <c r="T9" i="4"/>
  <c r="P9" i="4"/>
  <c r="L9" i="4"/>
  <c r="I9" i="4"/>
  <c r="F9" i="4"/>
  <c r="AI28" i="3"/>
  <c r="AH28" i="3"/>
  <c r="AJ28" i="3" s="1"/>
  <c r="AG28" i="3"/>
  <c r="AE28" i="3"/>
  <c r="AD28" i="3"/>
  <c r="AF28" i="3" s="1"/>
  <c r="W28" i="3"/>
  <c r="V28" i="3"/>
  <c r="X28" i="3" s="1"/>
  <c r="S28" i="3"/>
  <c r="R28" i="3"/>
  <c r="T28" i="3" s="1"/>
  <c r="O28" i="3"/>
  <c r="N28" i="3"/>
  <c r="P28" i="3" s="1"/>
  <c r="K28" i="3"/>
  <c r="AA28" i="3" s="1"/>
  <c r="J28" i="3"/>
  <c r="Z28" i="3" s="1"/>
  <c r="AB28" i="3" s="1"/>
  <c r="H28" i="3"/>
  <c r="G28" i="3"/>
  <c r="I28" i="3" s="1"/>
  <c r="E28" i="3"/>
  <c r="D28" i="3"/>
  <c r="F28" i="3" s="1"/>
  <c r="AJ27" i="3"/>
  <c r="AF27" i="3"/>
  <c r="AA27" i="3"/>
  <c r="Z27" i="3"/>
  <c r="AB27" i="3" s="1"/>
  <c r="X27" i="3"/>
  <c r="T27" i="3"/>
  <c r="P27" i="3"/>
  <c r="L27" i="3"/>
  <c r="I27" i="3"/>
  <c r="U27" i="3" s="1"/>
  <c r="F27" i="3"/>
  <c r="Q27" i="3" s="1"/>
  <c r="AJ26" i="3"/>
  <c r="AF26" i="3"/>
  <c r="AK26" i="3" s="1"/>
  <c r="AA26" i="3"/>
  <c r="Z26" i="3"/>
  <c r="X26" i="3"/>
  <c r="T26" i="3"/>
  <c r="P26" i="3"/>
  <c r="L26" i="3"/>
  <c r="I26" i="3"/>
  <c r="U26" i="3" s="1"/>
  <c r="F26" i="3"/>
  <c r="Q26" i="3" s="1"/>
  <c r="AJ25" i="3"/>
  <c r="AF25" i="3"/>
  <c r="AK25" i="3" s="1"/>
  <c r="AA25" i="3"/>
  <c r="Z25" i="3"/>
  <c r="AB25" i="3" s="1"/>
  <c r="X25" i="3"/>
  <c r="T25" i="3"/>
  <c r="P25" i="3"/>
  <c r="L25" i="3"/>
  <c r="I25" i="3"/>
  <c r="Y25" i="3" s="1"/>
  <c r="F25" i="3"/>
  <c r="Q25" i="3" s="1"/>
  <c r="AJ24" i="3"/>
  <c r="AF24" i="3"/>
  <c r="AA24" i="3"/>
  <c r="Z24" i="3"/>
  <c r="AB24" i="3" s="1"/>
  <c r="X24" i="3"/>
  <c r="T24" i="3"/>
  <c r="P24" i="3"/>
  <c r="L24" i="3"/>
  <c r="I24" i="3"/>
  <c r="Y24" i="3" s="1"/>
  <c r="F24" i="3"/>
  <c r="Q24" i="3" s="1"/>
  <c r="AJ23" i="3"/>
  <c r="AF23" i="3"/>
  <c r="AA23" i="3"/>
  <c r="Z23" i="3"/>
  <c r="AB23" i="3" s="1"/>
  <c r="X23" i="3"/>
  <c r="T23" i="3"/>
  <c r="P23" i="3"/>
  <c r="L23" i="3"/>
  <c r="I23" i="3"/>
  <c r="F23" i="3"/>
  <c r="Q23" i="3" s="1"/>
  <c r="AJ22" i="3"/>
  <c r="AF22" i="3"/>
  <c r="AK22" i="3" s="1"/>
  <c r="AA22" i="3"/>
  <c r="Z22" i="3"/>
  <c r="AB22" i="3" s="1"/>
  <c r="AC22" i="3" s="1"/>
  <c r="X22" i="3"/>
  <c r="T22" i="3"/>
  <c r="P22" i="3"/>
  <c r="L22" i="3"/>
  <c r="I22" i="3"/>
  <c r="F22" i="3"/>
  <c r="M22" i="3" s="1"/>
  <c r="AJ21" i="3"/>
  <c r="AF21" i="3"/>
  <c r="AK21" i="3" s="1"/>
  <c r="AA21" i="3"/>
  <c r="Z21" i="3"/>
  <c r="AB21" i="3" s="1"/>
  <c r="AC21" i="3" s="1"/>
  <c r="X21" i="3"/>
  <c r="T21" i="3"/>
  <c r="P21" i="3"/>
  <c r="L21" i="3"/>
  <c r="I21" i="3"/>
  <c r="F21" i="3"/>
  <c r="Q21" i="3" s="1"/>
  <c r="AJ20" i="3"/>
  <c r="AF20" i="3"/>
  <c r="AA20" i="3"/>
  <c r="Z20" i="3"/>
  <c r="AB20" i="3" s="1"/>
  <c r="X20" i="3"/>
  <c r="T20" i="3"/>
  <c r="P20" i="3"/>
  <c r="L20" i="3"/>
  <c r="I20" i="3"/>
  <c r="F20" i="3"/>
  <c r="AJ19" i="3"/>
  <c r="AF19" i="3"/>
  <c r="AA19" i="3"/>
  <c r="Z19" i="3"/>
  <c r="AB19" i="3" s="1"/>
  <c r="X19" i="3"/>
  <c r="T19" i="3"/>
  <c r="P19" i="3"/>
  <c r="L19" i="3"/>
  <c r="I19" i="3"/>
  <c r="F19" i="3"/>
  <c r="AJ18" i="3"/>
  <c r="AF18" i="3"/>
  <c r="AK18" i="3" s="1"/>
  <c r="AA18" i="3"/>
  <c r="Z18" i="3"/>
  <c r="AB18" i="3" s="1"/>
  <c r="AC18" i="3" s="1"/>
  <c r="X18" i="3"/>
  <c r="T18" i="3"/>
  <c r="P18" i="3"/>
  <c r="L18" i="3"/>
  <c r="I18" i="3"/>
  <c r="U18" i="3" s="1"/>
  <c r="F18" i="3"/>
  <c r="Q18" i="3" s="1"/>
  <c r="AJ17" i="3"/>
  <c r="AF17" i="3"/>
  <c r="AK17" i="3" s="1"/>
  <c r="AA17" i="3"/>
  <c r="Z17" i="3"/>
  <c r="AB17" i="3" s="1"/>
  <c r="X17" i="3"/>
  <c r="T17" i="3"/>
  <c r="P17" i="3"/>
  <c r="L17" i="3"/>
  <c r="I17" i="3"/>
  <c r="Y17" i="3" s="1"/>
  <c r="F17" i="3"/>
  <c r="Q17" i="3" s="1"/>
  <c r="AJ16" i="3"/>
  <c r="AF16" i="3"/>
  <c r="AA16" i="3"/>
  <c r="Z16" i="3"/>
  <c r="AB16" i="3" s="1"/>
  <c r="X16" i="3"/>
  <c r="T16" i="3"/>
  <c r="P16" i="3"/>
  <c r="L16" i="3"/>
  <c r="I16" i="3"/>
  <c r="Y16" i="3" s="1"/>
  <c r="F16" i="3"/>
  <c r="Q16" i="3" s="1"/>
  <c r="AJ15" i="3"/>
  <c r="AF15" i="3"/>
  <c r="AA15" i="3"/>
  <c r="Z15" i="3"/>
  <c r="AB15" i="3" s="1"/>
  <c r="X15" i="3"/>
  <c r="T15" i="3"/>
  <c r="P15" i="3"/>
  <c r="L15" i="3"/>
  <c r="I15" i="3"/>
  <c r="F15" i="3"/>
  <c r="AJ14" i="3"/>
  <c r="AF14" i="3"/>
  <c r="AK14" i="3" s="1"/>
  <c r="AA14" i="3"/>
  <c r="Z14" i="3"/>
  <c r="X14" i="3"/>
  <c r="T14" i="3"/>
  <c r="P14" i="3"/>
  <c r="L14" i="3"/>
  <c r="I14" i="3"/>
  <c r="F14" i="3"/>
  <c r="AJ13" i="3"/>
  <c r="AF13" i="3"/>
  <c r="AK13" i="3" s="1"/>
  <c r="AA13" i="3"/>
  <c r="Z13" i="3"/>
  <c r="AB13" i="3" s="1"/>
  <c r="AC13" i="3" s="1"/>
  <c r="X13" i="3"/>
  <c r="T13" i="3"/>
  <c r="P13" i="3"/>
  <c r="L13" i="3"/>
  <c r="I13" i="3"/>
  <c r="F13" i="3"/>
  <c r="Q13" i="3" s="1"/>
  <c r="AJ12" i="3"/>
  <c r="AF12" i="3"/>
  <c r="AA12" i="3"/>
  <c r="Z12" i="3"/>
  <c r="AB12" i="3" s="1"/>
  <c r="X12" i="3"/>
  <c r="T12" i="3"/>
  <c r="P12" i="3"/>
  <c r="L12" i="3"/>
  <c r="I12" i="3"/>
  <c r="F12" i="3"/>
  <c r="AJ11" i="3"/>
  <c r="AF11" i="3"/>
  <c r="AA11" i="3"/>
  <c r="Z11" i="3"/>
  <c r="AB11" i="3" s="1"/>
  <c r="X11" i="3"/>
  <c r="T11" i="3"/>
  <c r="P11" i="3"/>
  <c r="L11" i="3"/>
  <c r="I11" i="3"/>
  <c r="F11" i="3"/>
  <c r="AJ10" i="3"/>
  <c r="AF10" i="3"/>
  <c r="AK10" i="3" s="1"/>
  <c r="AA10" i="3"/>
  <c r="Z10" i="3"/>
  <c r="AB10" i="3" s="1"/>
  <c r="AC10" i="3" s="1"/>
  <c r="X10" i="3"/>
  <c r="T10" i="3"/>
  <c r="P10" i="3"/>
  <c r="L10" i="3"/>
  <c r="I10" i="3"/>
  <c r="U10" i="3" s="1"/>
  <c r="F10" i="3"/>
  <c r="AJ9" i="3"/>
  <c r="AF9" i="3"/>
  <c r="AK9" i="3" s="1"/>
  <c r="AA9" i="3"/>
  <c r="Z9" i="3"/>
  <c r="AB9" i="3" s="1"/>
  <c r="X9" i="3"/>
  <c r="T9" i="3"/>
  <c r="P9" i="3"/>
  <c r="L9" i="3"/>
  <c r="I9" i="3"/>
  <c r="Y9" i="3" s="1"/>
  <c r="F9" i="3"/>
  <c r="Q9" i="3" s="1"/>
  <c r="AI17" i="2"/>
  <c r="AH17" i="2"/>
  <c r="AJ17" i="2" s="1"/>
  <c r="AG17" i="2"/>
  <c r="AE17" i="2"/>
  <c r="AD17" i="2"/>
  <c r="AF17" i="2" s="1"/>
  <c r="W17" i="2"/>
  <c r="V17" i="2"/>
  <c r="X17" i="2" s="1"/>
  <c r="S17" i="2"/>
  <c r="R17" i="2"/>
  <c r="T17" i="2" s="1"/>
  <c r="O17" i="2"/>
  <c r="N17" i="2"/>
  <c r="P17" i="2" s="1"/>
  <c r="K17" i="2"/>
  <c r="AA17" i="2" s="1"/>
  <c r="J17" i="2"/>
  <c r="L17" i="2" s="1"/>
  <c r="H17" i="2"/>
  <c r="G17" i="2"/>
  <c r="E17" i="2"/>
  <c r="D17" i="2"/>
  <c r="F17" i="2" s="1"/>
  <c r="AJ16" i="2"/>
  <c r="AF16" i="2"/>
  <c r="AA16" i="2"/>
  <c r="Z16" i="2"/>
  <c r="X16" i="2"/>
  <c r="T16" i="2"/>
  <c r="P16" i="2"/>
  <c r="L16" i="2"/>
  <c r="I16" i="2"/>
  <c r="Y16" i="2" s="1"/>
  <c r="F16" i="2"/>
  <c r="AJ15" i="2"/>
  <c r="AF15" i="2"/>
  <c r="AA15" i="2"/>
  <c r="Z15" i="2"/>
  <c r="AB15" i="2" s="1"/>
  <c r="AC15" i="2" s="1"/>
  <c r="X15" i="2"/>
  <c r="T15" i="2"/>
  <c r="P15" i="2"/>
  <c r="L15" i="2"/>
  <c r="I15" i="2"/>
  <c r="Y15" i="2" s="1"/>
  <c r="F15" i="2"/>
  <c r="AJ14" i="2"/>
  <c r="AF14" i="2"/>
  <c r="AK14" i="2" s="1"/>
  <c r="AA14" i="2"/>
  <c r="Z14" i="2"/>
  <c r="AB14" i="2" s="1"/>
  <c r="X14" i="2"/>
  <c r="T14" i="2"/>
  <c r="P14" i="2"/>
  <c r="L14" i="2"/>
  <c r="I14" i="2"/>
  <c r="F14" i="2"/>
  <c r="Q14" i="2" s="1"/>
  <c r="AJ13" i="2"/>
  <c r="AF13" i="2"/>
  <c r="AK13" i="2" s="1"/>
  <c r="AA13" i="2"/>
  <c r="Z13" i="2"/>
  <c r="AB13" i="2" s="1"/>
  <c r="X13" i="2"/>
  <c r="T13" i="2"/>
  <c r="P13" i="2"/>
  <c r="L13" i="2"/>
  <c r="I13" i="2"/>
  <c r="U13" i="2" s="1"/>
  <c r="F13" i="2"/>
  <c r="Q13" i="2" s="1"/>
  <c r="AJ12" i="2"/>
  <c r="AF12" i="2"/>
  <c r="AA12" i="2"/>
  <c r="Z12" i="2"/>
  <c r="AB12" i="2" s="1"/>
  <c r="X12" i="2"/>
  <c r="T12" i="2"/>
  <c r="P12" i="2"/>
  <c r="L12" i="2"/>
  <c r="I12" i="2"/>
  <c r="U12" i="2" s="1"/>
  <c r="F12" i="2"/>
  <c r="Q12" i="2" s="1"/>
  <c r="AJ11" i="2"/>
  <c r="AF11" i="2"/>
  <c r="AK11" i="2" s="1"/>
  <c r="AA11" i="2"/>
  <c r="Z11" i="2"/>
  <c r="AB11" i="2" s="1"/>
  <c r="X11" i="2"/>
  <c r="T11" i="2"/>
  <c r="P11" i="2"/>
  <c r="L11" i="2"/>
  <c r="I11" i="2"/>
  <c r="F11" i="2"/>
  <c r="Q11" i="2" s="1"/>
  <c r="AJ10" i="2"/>
  <c r="AF10" i="2"/>
  <c r="AK10" i="2" s="1"/>
  <c r="AA10" i="2"/>
  <c r="AB10" i="2" s="1"/>
  <c r="Z10" i="2"/>
  <c r="X10" i="2"/>
  <c r="T10" i="2"/>
  <c r="P10" i="2"/>
  <c r="L10" i="2"/>
  <c r="I10" i="2"/>
  <c r="Y10" i="2" s="1"/>
  <c r="F10" i="2"/>
  <c r="AJ9" i="2"/>
  <c r="AF9" i="2"/>
  <c r="AA9" i="2"/>
  <c r="Z9" i="2"/>
  <c r="AB9" i="2" s="1"/>
  <c r="AC9" i="2" s="1"/>
  <c r="X9" i="2"/>
  <c r="T9" i="2"/>
  <c r="P9" i="2"/>
  <c r="L9" i="2"/>
  <c r="I9" i="2"/>
  <c r="Y9" i="2" s="1"/>
  <c r="F9" i="2"/>
  <c r="AI18" i="1"/>
  <c r="AH18" i="1"/>
  <c r="AJ18" i="1" s="1"/>
  <c r="AG18" i="1"/>
  <c r="AE18" i="1"/>
  <c r="AD18" i="1"/>
  <c r="AF18" i="1" s="1"/>
  <c r="AK18" i="1" s="1"/>
  <c r="W18" i="1"/>
  <c r="V18" i="1"/>
  <c r="X18" i="1" s="1"/>
  <c r="S18" i="1"/>
  <c r="R18" i="1"/>
  <c r="T18" i="1" s="1"/>
  <c r="O18" i="1"/>
  <c r="N18" i="1"/>
  <c r="P18" i="1" s="1"/>
  <c r="K18" i="1"/>
  <c r="AA18" i="1" s="1"/>
  <c r="J18" i="1"/>
  <c r="Z18" i="1" s="1"/>
  <c r="AB18" i="1" s="1"/>
  <c r="H18" i="1"/>
  <c r="G18" i="1"/>
  <c r="I18" i="1" s="1"/>
  <c r="U18" i="1" s="1"/>
  <c r="E18" i="1"/>
  <c r="D18" i="1"/>
  <c r="AJ17" i="1"/>
  <c r="AF17" i="1"/>
  <c r="AA17" i="1"/>
  <c r="Z17" i="1"/>
  <c r="AB17" i="1" s="1"/>
  <c r="X17" i="1"/>
  <c r="T17" i="1"/>
  <c r="P17" i="1"/>
  <c r="L17" i="1"/>
  <c r="I17" i="1"/>
  <c r="Y17" i="1" s="1"/>
  <c r="F17" i="1"/>
  <c r="Q17" i="1" s="1"/>
  <c r="AJ16" i="1"/>
  <c r="AF16" i="1"/>
  <c r="AK16" i="1" s="1"/>
  <c r="AA16" i="1"/>
  <c r="Z16" i="1"/>
  <c r="X16" i="1"/>
  <c r="T16" i="1"/>
  <c r="P16" i="1"/>
  <c r="L16" i="1"/>
  <c r="I16" i="1"/>
  <c r="U16" i="1" s="1"/>
  <c r="F16" i="1"/>
  <c r="M16" i="1" s="1"/>
  <c r="AJ15" i="1"/>
  <c r="AF15" i="1"/>
  <c r="AK15" i="1" s="1"/>
  <c r="AA15" i="1"/>
  <c r="Z15" i="1"/>
  <c r="AB15" i="1" s="1"/>
  <c r="X15" i="1"/>
  <c r="T15" i="1"/>
  <c r="P15" i="1"/>
  <c r="L15" i="1"/>
  <c r="I15" i="1"/>
  <c r="U15" i="1" s="1"/>
  <c r="F15" i="1"/>
  <c r="Q15" i="1" s="1"/>
  <c r="AJ14" i="1"/>
  <c r="AF14" i="1"/>
  <c r="AK14" i="1" s="1"/>
  <c r="AA14" i="1"/>
  <c r="Z14" i="1"/>
  <c r="AB14" i="1" s="1"/>
  <c r="X14" i="1"/>
  <c r="T14" i="1"/>
  <c r="P14" i="1"/>
  <c r="L14" i="1"/>
  <c r="I14" i="1"/>
  <c r="Y14" i="1" s="1"/>
  <c r="F14" i="1"/>
  <c r="Q14" i="1" s="1"/>
  <c r="AJ13" i="1"/>
  <c r="AF13" i="1"/>
  <c r="AA13" i="1"/>
  <c r="Z13" i="1"/>
  <c r="AB13" i="1" s="1"/>
  <c r="X13" i="1"/>
  <c r="T13" i="1"/>
  <c r="P13" i="1"/>
  <c r="L13" i="1"/>
  <c r="I13" i="1"/>
  <c r="Y13" i="1" s="1"/>
  <c r="F13" i="1"/>
  <c r="Q13" i="1" s="1"/>
  <c r="AJ12" i="1"/>
  <c r="AF12" i="1"/>
  <c r="AK12" i="1" s="1"/>
  <c r="AA12" i="1"/>
  <c r="AB12" i="1" s="1"/>
  <c r="Z12" i="1"/>
  <c r="X12" i="1"/>
  <c r="T12" i="1"/>
  <c r="P12" i="1"/>
  <c r="Q12" i="1" s="1"/>
  <c r="L12" i="1"/>
  <c r="I12" i="1"/>
  <c r="F12" i="1"/>
  <c r="M12" i="1" s="1"/>
  <c r="AJ11" i="1"/>
  <c r="AF11" i="1"/>
  <c r="AA11" i="1"/>
  <c r="Z11" i="1"/>
  <c r="AB11" i="1" s="1"/>
  <c r="AC11" i="1" s="1"/>
  <c r="X11" i="1"/>
  <c r="T11" i="1"/>
  <c r="P11" i="1"/>
  <c r="L11" i="1"/>
  <c r="I11" i="1"/>
  <c r="Y11" i="1" s="1"/>
  <c r="F11" i="1"/>
  <c r="M11" i="1" s="1"/>
  <c r="AJ10" i="1"/>
  <c r="AF10" i="1"/>
  <c r="AA10" i="1"/>
  <c r="Z10" i="1"/>
  <c r="X10" i="1"/>
  <c r="T10" i="1"/>
  <c r="P10" i="1"/>
  <c r="L10" i="1"/>
  <c r="I10" i="1"/>
  <c r="Y10" i="1" s="1"/>
  <c r="F10" i="1"/>
  <c r="AJ9" i="1"/>
  <c r="AF9" i="1"/>
  <c r="AK9" i="1" s="1"/>
  <c r="AA9" i="1"/>
  <c r="Z9" i="1"/>
  <c r="AB9" i="1" s="1"/>
  <c r="AC9" i="1" s="1"/>
  <c r="X9" i="1"/>
  <c r="T9" i="1"/>
  <c r="P9" i="1"/>
  <c r="L9" i="1"/>
  <c r="I9" i="1"/>
  <c r="F9" i="1"/>
  <c r="Q9" i="1" s="1"/>
  <c r="AK45" i="12" l="1"/>
  <c r="I44" i="12"/>
  <c r="AK43" i="12"/>
  <c r="AC43" i="12"/>
  <c r="U43" i="12"/>
  <c r="AK42" i="12"/>
  <c r="U42" i="12"/>
  <c r="AK39" i="12"/>
  <c r="AK38" i="12"/>
  <c r="AB38" i="12"/>
  <c r="AC38" i="12" s="1"/>
  <c r="Q38" i="12"/>
  <c r="AK37" i="12"/>
  <c r="U37" i="12"/>
  <c r="Q37" i="12"/>
  <c r="AK36" i="12"/>
  <c r="AC36" i="12"/>
  <c r="U36" i="12"/>
  <c r="AK35" i="12"/>
  <c r="U35" i="12"/>
  <c r="AK32" i="12"/>
  <c r="M32" i="12"/>
  <c r="AK31" i="12"/>
  <c r="AC31" i="12"/>
  <c r="U31" i="12"/>
  <c r="Q31" i="12"/>
  <c r="M31" i="12"/>
  <c r="AC29" i="12"/>
  <c r="Y29" i="12"/>
  <c r="AK28" i="12"/>
  <c r="Y26" i="12"/>
  <c r="P24" i="12"/>
  <c r="U23" i="12"/>
  <c r="AK22" i="12"/>
  <c r="U21" i="12"/>
  <c r="AK14" i="12"/>
  <c r="Q29" i="10"/>
  <c r="U27" i="10"/>
  <c r="U26" i="10"/>
  <c r="AC9" i="9"/>
  <c r="Q71" i="7"/>
  <c r="AA67" i="7"/>
  <c r="M49" i="7"/>
  <c r="AK41" i="7"/>
  <c r="AJ36" i="7"/>
  <c r="AF30" i="7"/>
  <c r="AK30" i="7" s="1"/>
  <c r="AK25" i="7"/>
  <c r="Q13" i="7"/>
  <c r="L36" i="5"/>
  <c r="U33" i="5"/>
  <c r="AA30" i="5"/>
  <c r="AC26" i="5"/>
  <c r="F29" i="11"/>
  <c r="AB27" i="11"/>
  <c r="Q26" i="11"/>
  <c r="M26" i="11"/>
  <c r="AK25" i="11"/>
  <c r="AC25" i="11"/>
  <c r="M25" i="11"/>
  <c r="AK24" i="11"/>
  <c r="AB24" i="11"/>
  <c r="AC24" i="11" s="1"/>
  <c r="U24" i="11"/>
  <c r="Q24" i="11"/>
  <c r="Q23" i="11"/>
  <c r="F22" i="11"/>
  <c r="AB20" i="11"/>
  <c r="AK19" i="11"/>
  <c r="Q19" i="11"/>
  <c r="M19" i="11"/>
  <c r="AC18" i="11"/>
  <c r="AK17" i="11"/>
  <c r="AB17" i="11"/>
  <c r="Q17" i="11"/>
  <c r="AK16" i="11"/>
  <c r="F15" i="11"/>
  <c r="AC14" i="11"/>
  <c r="M14" i="11"/>
  <c r="AB13" i="11"/>
  <c r="AK12" i="11"/>
  <c r="Q12" i="11"/>
  <c r="M12" i="11"/>
  <c r="AC11" i="11"/>
  <c r="U11" i="11"/>
  <c r="AK10" i="11"/>
  <c r="AB10" i="11"/>
  <c r="Q10" i="11"/>
  <c r="AK43" i="10"/>
  <c r="Q43" i="10"/>
  <c r="M43" i="10"/>
  <c r="AK42" i="10"/>
  <c r="AC42" i="10"/>
  <c r="U42" i="10"/>
  <c r="Q42" i="10"/>
  <c r="M42" i="10"/>
  <c r="AK41" i="10"/>
  <c r="AB41" i="10"/>
  <c r="AC41" i="10" s="1"/>
  <c r="U41" i="10"/>
  <c r="Q41" i="10"/>
  <c r="AK40" i="10"/>
  <c r="U40" i="10"/>
  <c r="Q40" i="10"/>
  <c r="AC39" i="10"/>
  <c r="U39" i="10"/>
  <c r="AJ38" i="10"/>
  <c r="T38" i="10"/>
  <c r="Y37" i="10"/>
  <c r="AK36" i="10"/>
  <c r="Q36" i="10"/>
  <c r="M36" i="10"/>
  <c r="AK35" i="10"/>
  <c r="AC35" i="10"/>
  <c r="U35" i="10"/>
  <c r="Q35" i="10"/>
  <c r="AK34" i="10"/>
  <c r="AB34" i="10"/>
  <c r="AC34" i="10" s="1"/>
  <c r="AK33" i="10"/>
  <c r="AK32" i="10"/>
  <c r="AC46" i="7"/>
  <c r="AK20" i="10"/>
  <c r="AB20" i="10"/>
  <c r="AC20" i="10" s="1"/>
  <c r="U20" i="10"/>
  <c r="Q20" i="10"/>
  <c r="AK19" i="10"/>
  <c r="U19" i="10"/>
  <c r="Q19" i="10"/>
  <c r="AK18" i="10"/>
  <c r="AC18" i="10"/>
  <c r="Y18" i="10"/>
  <c r="Y15" i="10"/>
  <c r="AK14" i="10"/>
  <c r="Q14" i="10"/>
  <c r="M14" i="10"/>
  <c r="AF13" i="10"/>
  <c r="AK13" i="10" s="1"/>
  <c r="P13" i="10"/>
  <c r="U12" i="10"/>
  <c r="AK11" i="10"/>
  <c r="U11" i="10"/>
  <c r="AK10" i="10"/>
  <c r="F32" i="9"/>
  <c r="AF31" i="9"/>
  <c r="AK31" i="9" s="1"/>
  <c r="X31" i="9"/>
  <c r="P31" i="9"/>
  <c r="AK30" i="9"/>
  <c r="Q30" i="9"/>
  <c r="AK29" i="9"/>
  <c r="AC29" i="9"/>
  <c r="AK28" i="9"/>
  <c r="U28" i="9"/>
  <c r="AK25" i="9"/>
  <c r="AB24" i="9"/>
  <c r="AC24" i="9" s="1"/>
  <c r="AK23" i="9"/>
  <c r="Q23" i="9"/>
  <c r="AK22" i="9"/>
  <c r="AC22" i="9"/>
  <c r="M22" i="9"/>
  <c r="AK21" i="9"/>
  <c r="U21" i="9"/>
  <c r="AK18" i="9"/>
  <c r="AF17" i="9"/>
  <c r="AK17" i="9" s="1"/>
  <c r="X17" i="9"/>
  <c r="P17" i="9"/>
  <c r="AK16" i="9"/>
  <c r="Q16" i="9"/>
  <c r="AK15" i="9"/>
  <c r="AC15" i="9"/>
  <c r="M15" i="9"/>
  <c r="AK14" i="9"/>
  <c r="U14" i="9"/>
  <c r="AK11" i="9"/>
  <c r="AK10" i="9"/>
  <c r="Q10" i="9"/>
  <c r="F40" i="8"/>
  <c r="U40" i="7"/>
  <c r="AC27" i="7"/>
  <c r="AK18" i="7"/>
  <c r="M14" i="7"/>
  <c r="U19" i="5"/>
  <c r="Y35" i="8"/>
  <c r="AF34" i="8"/>
  <c r="X34" i="8"/>
  <c r="Y34" i="8" s="1"/>
  <c r="P34" i="8"/>
  <c r="AK33" i="8"/>
  <c r="M30" i="8"/>
  <c r="AK29" i="8"/>
  <c r="AC29" i="8"/>
  <c r="AK28" i="8"/>
  <c r="U28" i="8"/>
  <c r="Q28" i="8"/>
  <c r="AK26" i="8"/>
  <c r="M23" i="8"/>
  <c r="AK22" i="8"/>
  <c r="AC22" i="8"/>
  <c r="M22" i="8"/>
  <c r="I21" i="8"/>
  <c r="AK20" i="8"/>
  <c r="U20" i="8"/>
  <c r="AK19" i="8"/>
  <c r="U19" i="8"/>
  <c r="AF15" i="8"/>
  <c r="X15" i="8"/>
  <c r="P15" i="8"/>
  <c r="AK14" i="8"/>
  <c r="Q14" i="8"/>
  <c r="AK13" i="8"/>
  <c r="U13" i="8"/>
  <c r="AK12" i="8"/>
  <c r="U12" i="8"/>
  <c r="I74" i="7"/>
  <c r="AK73" i="7"/>
  <c r="AA73" i="7"/>
  <c r="I73" i="7"/>
  <c r="U73" i="7" s="1"/>
  <c r="AK52" i="7"/>
  <c r="AK33" i="7"/>
  <c r="M22" i="7"/>
  <c r="AF16" i="7"/>
  <c r="AK16" i="7" s="1"/>
  <c r="Y16" i="7"/>
  <c r="AK14" i="7"/>
  <c r="P37" i="5"/>
  <c r="Q37" i="5" s="1"/>
  <c r="AC33" i="5"/>
  <c r="X22" i="5"/>
  <c r="Y22" i="5" s="1"/>
  <c r="AK20" i="5"/>
  <c r="AK16" i="5"/>
  <c r="L36" i="7"/>
  <c r="AK28" i="7"/>
  <c r="AJ15" i="5"/>
  <c r="AC13" i="5"/>
  <c r="AA10" i="7"/>
  <c r="F10" i="7"/>
  <c r="AK23" i="6"/>
  <c r="AK20" i="6"/>
  <c r="M20" i="6"/>
  <c r="AB19" i="6"/>
  <c r="AC19" i="6" s="1"/>
  <c r="AK17" i="6"/>
  <c r="AB16" i="6"/>
  <c r="AC16" i="6" s="1"/>
  <c r="AK13" i="6"/>
  <c r="Q13" i="6"/>
  <c r="M13" i="6"/>
  <c r="I12" i="6"/>
  <c r="AK11" i="6"/>
  <c r="AK10" i="6"/>
  <c r="AC10" i="6"/>
  <c r="U10" i="6"/>
  <c r="AK37" i="5"/>
  <c r="AA37" i="5"/>
  <c r="T30" i="5"/>
  <c r="AC18" i="5"/>
  <c r="X15" i="5"/>
  <c r="Y15" i="5" s="1"/>
  <c r="U12" i="5"/>
  <c r="M12" i="5"/>
  <c r="Y12" i="5"/>
  <c r="AB11" i="5"/>
  <c r="AC11" i="5" s="1"/>
  <c r="U10" i="5"/>
  <c r="F10" i="5"/>
  <c r="AK9" i="5"/>
  <c r="AC9" i="5"/>
  <c r="U9" i="5"/>
  <c r="M9" i="5"/>
  <c r="AK54" i="4"/>
  <c r="AK53" i="4"/>
  <c r="AB53" i="4"/>
  <c r="AC53" i="4" s="1"/>
  <c r="Q53" i="4"/>
  <c r="AK52" i="4"/>
  <c r="U52" i="4"/>
  <c r="Q52" i="4"/>
  <c r="AK51" i="4"/>
  <c r="U51" i="4"/>
  <c r="U50" i="4"/>
  <c r="Y49" i="4"/>
  <c r="AK48" i="4"/>
  <c r="AC48" i="4"/>
  <c r="F48" i="4"/>
  <c r="Q47" i="4"/>
  <c r="M47" i="4"/>
  <c r="AK46" i="4"/>
  <c r="AB46" i="4"/>
  <c r="AC46" i="4" s="1"/>
  <c r="Q46" i="4"/>
  <c r="AK45" i="4"/>
  <c r="U45" i="4"/>
  <c r="Q45" i="4"/>
  <c r="AK44" i="4"/>
  <c r="U44" i="4"/>
  <c r="U43" i="4"/>
  <c r="AK41" i="4"/>
  <c r="AC41" i="4"/>
  <c r="F41" i="4"/>
  <c r="M40" i="4"/>
  <c r="AK39" i="4"/>
  <c r="AB39" i="4"/>
  <c r="AC39" i="4" s="1"/>
  <c r="Q39" i="4"/>
  <c r="AK38" i="4"/>
  <c r="U38" i="4"/>
  <c r="Q38" i="4"/>
  <c r="AK37" i="4"/>
  <c r="U37" i="4"/>
  <c r="AJ36" i="4"/>
  <c r="T36" i="4"/>
  <c r="L36" i="4"/>
  <c r="M36" i="4" s="1"/>
  <c r="M34" i="4"/>
  <c r="M33" i="4"/>
  <c r="AK32" i="4"/>
  <c r="AB32" i="4"/>
  <c r="AC32" i="4" s="1"/>
  <c r="Q32" i="4"/>
  <c r="AK31" i="4"/>
  <c r="U31" i="4"/>
  <c r="Q31" i="4"/>
  <c r="M31" i="4"/>
  <c r="AK30" i="4"/>
  <c r="U30" i="4"/>
  <c r="U29" i="4"/>
  <c r="M27" i="4"/>
  <c r="M26" i="4"/>
  <c r="AK25" i="4"/>
  <c r="AB25" i="4"/>
  <c r="AC25" i="4" s="1"/>
  <c r="Q25" i="4"/>
  <c r="AK24" i="4"/>
  <c r="U24" i="4"/>
  <c r="Q24" i="4"/>
  <c r="AK23" i="4"/>
  <c r="U23" i="4"/>
  <c r="U22" i="4"/>
  <c r="F20" i="4"/>
  <c r="Q20" i="4" s="1"/>
  <c r="M19" i="4"/>
  <c r="AK18" i="4"/>
  <c r="AB18" i="4"/>
  <c r="AC18" i="4" s="1"/>
  <c r="Q18" i="4"/>
  <c r="U16" i="2"/>
  <c r="AK15" i="2"/>
  <c r="AK12" i="2"/>
  <c r="M12" i="2"/>
  <c r="AK9" i="2"/>
  <c r="Q9" i="2"/>
  <c r="F18" i="1"/>
  <c r="Q18" i="1" s="1"/>
  <c r="U17" i="1"/>
  <c r="AB16" i="1"/>
  <c r="AC16" i="1" s="1"/>
  <c r="M14" i="1"/>
  <c r="AK13" i="1"/>
  <c r="M13" i="1"/>
  <c r="U17" i="4"/>
  <c r="Q17" i="4"/>
  <c r="AK16" i="4"/>
  <c r="U16" i="4"/>
  <c r="U15" i="4"/>
  <c r="Y14" i="4"/>
  <c r="M12" i="4"/>
  <c r="X11" i="4"/>
  <c r="AK10" i="4"/>
  <c r="U10" i="4"/>
  <c r="Q10" i="4"/>
  <c r="U9" i="4"/>
  <c r="AK27" i="3"/>
  <c r="AB26" i="3"/>
  <c r="AC26" i="3" s="1"/>
  <c r="AK24" i="3"/>
  <c r="M24" i="3"/>
  <c r="AK23" i="3"/>
  <c r="M23" i="3"/>
  <c r="AK20" i="3"/>
  <c r="AK19" i="3"/>
  <c r="U19" i="3"/>
  <c r="AK16" i="3"/>
  <c r="M16" i="3"/>
  <c r="AK15" i="3"/>
  <c r="AC15" i="3"/>
  <c r="Q15" i="3"/>
  <c r="M15" i="3"/>
  <c r="AB14" i="3"/>
  <c r="AC14" i="3" s="1"/>
  <c r="AK12" i="3"/>
  <c r="AK11" i="3"/>
  <c r="U11" i="3"/>
  <c r="I17" i="2"/>
  <c r="AK16" i="2"/>
  <c r="AB16" i="2"/>
  <c r="AC16" i="2" s="1"/>
  <c r="U15" i="2"/>
  <c r="Y14" i="2"/>
  <c r="M11" i="2"/>
  <c r="M9" i="2"/>
  <c r="AK17" i="1"/>
  <c r="AC17" i="1"/>
  <c r="U9" i="1"/>
  <c r="Y9" i="1"/>
  <c r="AK47" i="7"/>
  <c r="AB39" i="7"/>
  <c r="U38" i="7"/>
  <c r="AC34" i="7"/>
  <c r="U33" i="7"/>
  <c r="AB32" i="7"/>
  <c r="U20" i="7"/>
  <c r="AK19" i="7"/>
  <c r="AC12" i="1"/>
  <c r="X24" i="12"/>
  <c r="AK23" i="12"/>
  <c r="AK15" i="12"/>
  <c r="Q9" i="12"/>
  <c r="M33" i="11"/>
  <c r="AB31" i="11"/>
  <c r="AC31" i="11" s="1"/>
  <c r="Q30" i="11"/>
  <c r="U32" i="10"/>
  <c r="T31" i="10"/>
  <c r="Q28" i="10"/>
  <c r="AK27" i="10"/>
  <c r="U24" i="10"/>
  <c r="AB40" i="8"/>
  <c r="M37" i="8"/>
  <c r="AC36" i="8"/>
  <c r="AK35" i="8"/>
  <c r="AB71" i="7"/>
  <c r="Q56" i="7"/>
  <c r="Q47" i="7"/>
  <c r="Q42" i="7"/>
  <c r="X41" i="7"/>
  <c r="AK40" i="7"/>
  <c r="AK36" i="7"/>
  <c r="Q35" i="7"/>
  <c r="Q28" i="7"/>
  <c r="AC21" i="7"/>
  <c r="Q14" i="7"/>
  <c r="AK33" i="5"/>
  <c r="AK27" i="5"/>
  <c r="M26" i="5"/>
  <c r="P15" i="5"/>
  <c r="Q15" i="5" s="1"/>
  <c r="AB10" i="1"/>
  <c r="AC10" i="1" s="1"/>
  <c r="Q16" i="12"/>
  <c r="U15" i="12"/>
  <c r="AC27" i="10"/>
  <c r="AK26" i="10"/>
  <c r="Q69" i="7"/>
  <c r="U68" i="7"/>
  <c r="AK62" i="7"/>
  <c r="AK60" i="7"/>
  <c r="AC55" i="7"/>
  <c r="M18" i="12"/>
  <c r="U16" i="12"/>
  <c r="Y13" i="12"/>
  <c r="AK11" i="12"/>
  <c r="Q33" i="11"/>
  <c r="AC32" i="11"/>
  <c r="M29" i="10"/>
  <c r="Q26" i="10"/>
  <c r="U25" i="10"/>
  <c r="Q70" i="7"/>
  <c r="AK69" i="7"/>
  <c r="M69" i="7"/>
  <c r="Q63" i="7"/>
  <c r="AF48" i="7"/>
  <c r="AK48" i="7" s="1"/>
  <c r="Y31" i="7"/>
  <c r="P30" i="7"/>
  <c r="AC28" i="7"/>
  <c r="I25" i="7"/>
  <c r="Y25" i="7" s="1"/>
  <c r="AK21" i="7"/>
  <c r="U19" i="7"/>
  <c r="AB14" i="7"/>
  <c r="AC14" i="7" s="1"/>
  <c r="Y35" i="5"/>
  <c r="AK19" i="5"/>
  <c r="AK11" i="1"/>
  <c r="AK10" i="1"/>
  <c r="U10" i="1"/>
  <c r="AC20" i="5"/>
  <c r="Q23" i="12"/>
  <c r="U22" i="12"/>
  <c r="AK17" i="12"/>
  <c r="AK16" i="12"/>
  <c r="AC15" i="12"/>
  <c r="M11" i="12"/>
  <c r="U9" i="12"/>
  <c r="AK33" i="11"/>
  <c r="AK32" i="11"/>
  <c r="Q31" i="11"/>
  <c r="U34" i="10"/>
  <c r="AK29" i="10"/>
  <c r="U28" i="10"/>
  <c r="Q27" i="10"/>
  <c r="AC25" i="10"/>
  <c r="AC53" i="7"/>
  <c r="Q49" i="7"/>
  <c r="X48" i="7"/>
  <c r="U45" i="7"/>
  <c r="P36" i="7"/>
  <c r="AK34" i="7"/>
  <c r="AC29" i="7"/>
  <c r="Q19" i="7"/>
  <c r="T36" i="5"/>
  <c r="M33" i="5"/>
  <c r="AK26" i="5"/>
  <c r="AK23" i="5"/>
  <c r="AK22" i="5"/>
  <c r="M19" i="5"/>
  <c r="Q11" i="1"/>
  <c r="U28" i="12"/>
  <c r="AK21" i="12"/>
  <c r="AK18" i="12"/>
  <c r="U32" i="11"/>
  <c r="AK31" i="11"/>
  <c r="U31" i="11"/>
  <c r="Q34" i="10"/>
  <c r="U33" i="10"/>
  <c r="AK28" i="10"/>
  <c r="AK24" i="10"/>
  <c r="AK40" i="8"/>
  <c r="Q21" i="7"/>
  <c r="Q20" i="7"/>
  <c r="AC34" i="5"/>
  <c r="U26" i="5"/>
  <c r="U34" i="7"/>
  <c r="AK32" i="7"/>
  <c r="AK17" i="7"/>
  <c r="AC27" i="5"/>
  <c r="M43" i="12"/>
  <c r="Q43" i="12"/>
  <c r="Y38" i="12"/>
  <c r="U38" i="12"/>
  <c r="M36" i="12"/>
  <c r="Q36" i="12"/>
  <c r="M29" i="12"/>
  <c r="Q29" i="12"/>
  <c r="AC27" i="12"/>
  <c r="U27" i="12"/>
  <c r="M22" i="12"/>
  <c r="Q22" i="12"/>
  <c r="M15" i="12"/>
  <c r="Q15" i="12"/>
  <c r="Z34" i="11"/>
  <c r="AB34" i="11" s="1"/>
  <c r="L34" i="11"/>
  <c r="Y30" i="11"/>
  <c r="U30" i="11"/>
  <c r="Y23" i="11"/>
  <c r="U23" i="11"/>
  <c r="M18" i="11"/>
  <c r="Q18" i="11"/>
  <c r="Y16" i="11"/>
  <c r="U16" i="11"/>
  <c r="Y14" i="11"/>
  <c r="U14" i="11"/>
  <c r="M11" i="11"/>
  <c r="Q11" i="11"/>
  <c r="Y9" i="11"/>
  <c r="U9" i="11"/>
  <c r="Z44" i="10"/>
  <c r="AB44" i="10" s="1"/>
  <c r="AC44" i="10" s="1"/>
  <c r="L44" i="10"/>
  <c r="M39" i="10"/>
  <c r="Q39" i="10"/>
  <c r="Y33" i="10"/>
  <c r="AC33" i="10"/>
  <c r="M33" i="10"/>
  <c r="Q33" i="10"/>
  <c r="Y32" i="10"/>
  <c r="AC32" i="10"/>
  <c r="M32" i="10"/>
  <c r="Q32" i="10"/>
  <c r="Z31" i="10"/>
  <c r="L31" i="10"/>
  <c r="M25" i="10"/>
  <c r="Q25" i="10"/>
  <c r="Y19" i="10"/>
  <c r="AC19" i="10"/>
  <c r="M18" i="10"/>
  <c r="Q18" i="10"/>
  <c r="M12" i="10"/>
  <c r="Q12" i="10"/>
  <c r="Y11" i="10"/>
  <c r="AC11" i="10"/>
  <c r="M11" i="10"/>
  <c r="Q11" i="10"/>
  <c r="AC9" i="10"/>
  <c r="U9" i="10"/>
  <c r="Z31" i="9"/>
  <c r="AB31" i="9" s="1"/>
  <c r="L31" i="9"/>
  <c r="Y29" i="9"/>
  <c r="U29" i="9"/>
  <c r="M29" i="9"/>
  <c r="Q29" i="9"/>
  <c r="Y24" i="9"/>
  <c r="U24" i="9"/>
  <c r="Q24" i="9"/>
  <c r="M24" i="9"/>
  <c r="Y22" i="9"/>
  <c r="U22" i="9"/>
  <c r="Q18" i="9"/>
  <c r="M18" i="9"/>
  <c r="Z17" i="9"/>
  <c r="AB17" i="9" s="1"/>
  <c r="L17" i="9"/>
  <c r="Y15" i="9"/>
  <c r="U15" i="9"/>
  <c r="Q11" i="9"/>
  <c r="M11" i="9"/>
  <c r="Y10" i="9"/>
  <c r="U10" i="9"/>
  <c r="Y9" i="9"/>
  <c r="U9" i="9"/>
  <c r="M9" i="9"/>
  <c r="Q9" i="9"/>
  <c r="Q38" i="8"/>
  <c r="M38" i="8"/>
  <c r="Q29" i="8"/>
  <c r="M29" i="8"/>
  <c r="AC25" i="8"/>
  <c r="U25" i="8"/>
  <c r="Y20" i="8"/>
  <c r="AC20" i="8"/>
  <c r="M20" i="8"/>
  <c r="Q20" i="8"/>
  <c r="AC19" i="8"/>
  <c r="Y19" i="8"/>
  <c r="AC18" i="8"/>
  <c r="U18" i="8"/>
  <c r="Y14" i="8"/>
  <c r="U14" i="8"/>
  <c r="Y13" i="8"/>
  <c r="AC13" i="8"/>
  <c r="M13" i="8"/>
  <c r="Q13" i="8"/>
  <c r="M12" i="8"/>
  <c r="Q12" i="8"/>
  <c r="Z73" i="7"/>
  <c r="L73" i="7"/>
  <c r="Q68" i="7"/>
  <c r="M68" i="7"/>
  <c r="L67" i="7"/>
  <c r="M67" i="7" s="1"/>
  <c r="Z67" i="7"/>
  <c r="Q64" i="7"/>
  <c r="M64" i="7"/>
  <c r="Y62" i="7"/>
  <c r="AC62" i="7"/>
  <c r="M62" i="7"/>
  <c r="Q62" i="7"/>
  <c r="Y60" i="7"/>
  <c r="U60" i="7"/>
  <c r="AC60" i="7"/>
  <c r="M60" i="7"/>
  <c r="Q60" i="7"/>
  <c r="Q57" i="7"/>
  <c r="M57" i="7"/>
  <c r="AC52" i="7"/>
  <c r="U52" i="7"/>
  <c r="U51" i="7"/>
  <c r="Y51" i="7"/>
  <c r="Q50" i="7"/>
  <c r="M50" i="7"/>
  <c r="Y47" i="7"/>
  <c r="U47" i="7"/>
  <c r="AC47" i="7"/>
  <c r="Y46" i="7"/>
  <c r="U46" i="7"/>
  <c r="M40" i="7"/>
  <c r="Q40" i="7"/>
  <c r="U39" i="7"/>
  <c r="AC39" i="7"/>
  <c r="Y35" i="7"/>
  <c r="AC35" i="7"/>
  <c r="M34" i="7"/>
  <c r="Q34" i="7"/>
  <c r="M33" i="7"/>
  <c r="Q33" i="7"/>
  <c r="U32" i="7"/>
  <c r="Y32" i="7"/>
  <c r="AC32" i="7"/>
  <c r="Z30" i="7"/>
  <c r="L30" i="7"/>
  <c r="M30" i="7" s="1"/>
  <c r="Y27" i="7"/>
  <c r="U27" i="7"/>
  <c r="M27" i="7"/>
  <c r="Q27" i="7"/>
  <c r="Y26" i="7"/>
  <c r="U26" i="7"/>
  <c r="AC24" i="7"/>
  <c r="Y24" i="7"/>
  <c r="Q24" i="7"/>
  <c r="M24" i="7"/>
  <c r="M18" i="7"/>
  <c r="Q18" i="7"/>
  <c r="Z16" i="7"/>
  <c r="AB16" i="7" s="1"/>
  <c r="L16" i="7"/>
  <c r="M16" i="7" s="1"/>
  <c r="Y13" i="7"/>
  <c r="U13" i="7"/>
  <c r="Z22" i="6"/>
  <c r="AB22" i="6" s="1"/>
  <c r="L22" i="6"/>
  <c r="M22" i="6" s="1"/>
  <c r="Q21" i="6"/>
  <c r="M21" i="6"/>
  <c r="Y19" i="6"/>
  <c r="U19" i="6"/>
  <c r="M19" i="6"/>
  <c r="Q19" i="6"/>
  <c r="Y16" i="6"/>
  <c r="U16" i="6"/>
  <c r="Q16" i="6"/>
  <c r="M16" i="6"/>
  <c r="Q14" i="6"/>
  <c r="M14" i="6"/>
  <c r="Z12" i="6"/>
  <c r="L12" i="6"/>
  <c r="M12" i="6" s="1"/>
  <c r="U11" i="6"/>
  <c r="AC11" i="6"/>
  <c r="M11" i="6"/>
  <c r="Q11" i="6"/>
  <c r="Y9" i="6"/>
  <c r="U9" i="6"/>
  <c r="Q9" i="6"/>
  <c r="M9" i="6"/>
  <c r="M34" i="5"/>
  <c r="Q34" i="5"/>
  <c r="Y32" i="5"/>
  <c r="U32" i="5"/>
  <c r="Q32" i="5"/>
  <c r="M32" i="5"/>
  <c r="AC29" i="5"/>
  <c r="U29" i="5"/>
  <c r="Q29" i="5"/>
  <c r="M29" i="5"/>
  <c r="M27" i="5"/>
  <c r="Q27" i="5"/>
  <c r="Y25" i="5"/>
  <c r="U25" i="5"/>
  <c r="M23" i="5"/>
  <c r="Q23" i="5"/>
  <c r="M20" i="5"/>
  <c r="Q20" i="5"/>
  <c r="Y18" i="5"/>
  <c r="U18" i="5"/>
  <c r="Q18" i="5"/>
  <c r="M18" i="5"/>
  <c r="M16" i="5"/>
  <c r="Q16" i="5"/>
  <c r="U13" i="5"/>
  <c r="Y13" i="5"/>
  <c r="M13" i="5"/>
  <c r="Q13" i="5"/>
  <c r="Y11" i="5"/>
  <c r="U11" i="5"/>
  <c r="Q11" i="5"/>
  <c r="M11" i="5"/>
  <c r="Z55" i="4"/>
  <c r="AB55" i="4" s="1"/>
  <c r="L55" i="4"/>
  <c r="M55" i="4" s="1"/>
  <c r="Y51" i="4"/>
  <c r="AC51" i="4"/>
  <c r="M51" i="4"/>
  <c r="Q51" i="4"/>
  <c r="Y50" i="4"/>
  <c r="AC50" i="4"/>
  <c r="AC49" i="4"/>
  <c r="U49" i="4"/>
  <c r="Z48" i="4"/>
  <c r="AB48" i="4" s="1"/>
  <c r="L48" i="4"/>
  <c r="Y44" i="4"/>
  <c r="AC44" i="4"/>
  <c r="M44" i="4"/>
  <c r="Q44" i="4"/>
  <c r="Y43" i="4"/>
  <c r="AC43" i="4"/>
  <c r="AC42" i="4"/>
  <c r="U42" i="4"/>
  <c r="Z41" i="4"/>
  <c r="AB41" i="4" s="1"/>
  <c r="L41" i="4"/>
  <c r="Y37" i="4"/>
  <c r="AC37" i="4"/>
  <c r="M37" i="4"/>
  <c r="Q37" i="4"/>
  <c r="Y30" i="4"/>
  <c r="AC30" i="4"/>
  <c r="Q30" i="4"/>
  <c r="M30" i="4"/>
  <c r="Z28" i="4"/>
  <c r="AB28" i="4" s="1"/>
  <c r="L28" i="4"/>
  <c r="M28" i="4" s="1"/>
  <c r="Y23" i="4"/>
  <c r="AC23" i="4"/>
  <c r="M23" i="4"/>
  <c r="Q23" i="4"/>
  <c r="Y22" i="4"/>
  <c r="AC22" i="4"/>
  <c r="Z20" i="4"/>
  <c r="L20" i="4"/>
  <c r="Y20" i="4"/>
  <c r="U20" i="4"/>
  <c r="Y16" i="4"/>
  <c r="AC16" i="4"/>
  <c r="Q16" i="4"/>
  <c r="M16" i="4"/>
  <c r="Y15" i="4"/>
  <c r="AC15" i="4"/>
  <c r="Y10" i="4"/>
  <c r="AC10" i="4"/>
  <c r="Y9" i="4"/>
  <c r="AC9" i="4"/>
  <c r="Q9" i="4"/>
  <c r="M9" i="4"/>
  <c r="Y23" i="3"/>
  <c r="U23" i="3"/>
  <c r="Y22" i="3"/>
  <c r="U22" i="3"/>
  <c r="M20" i="3"/>
  <c r="Q20" i="3"/>
  <c r="Q19" i="3"/>
  <c r="M19" i="3"/>
  <c r="Y15" i="3"/>
  <c r="U15" i="3"/>
  <c r="Y14" i="3"/>
  <c r="U14" i="3"/>
  <c r="Q14" i="3"/>
  <c r="M14" i="3"/>
  <c r="M12" i="3"/>
  <c r="Q12" i="3"/>
  <c r="Q11" i="3"/>
  <c r="M11" i="3"/>
  <c r="Q10" i="3"/>
  <c r="M10" i="3"/>
  <c r="Q16" i="2"/>
  <c r="M16" i="2"/>
  <c r="Q15" i="2"/>
  <c r="M15" i="2"/>
  <c r="U14" i="2"/>
  <c r="AC14" i="2"/>
  <c r="Y11" i="2"/>
  <c r="U11" i="2"/>
  <c r="Q10" i="2"/>
  <c r="M10" i="2"/>
  <c r="Y12" i="1"/>
  <c r="U12" i="1"/>
  <c r="Q10" i="1"/>
  <c r="M10" i="1"/>
  <c r="AK20" i="4"/>
  <c r="Q11" i="4"/>
  <c r="Q17" i="2"/>
  <c r="AK22" i="6"/>
  <c r="AK44" i="10"/>
  <c r="U45" i="12"/>
  <c r="Y45" i="12"/>
  <c r="M10" i="12"/>
  <c r="Q10" i="12"/>
  <c r="AC13" i="12"/>
  <c r="U24" i="12"/>
  <c r="Y24" i="12"/>
  <c r="AC41" i="12"/>
  <c r="M44" i="12"/>
  <c r="Q44" i="12"/>
  <c r="AK44" i="12"/>
  <c r="U30" i="12"/>
  <c r="Y30" i="12"/>
  <c r="U10" i="12"/>
  <c r="Y10" i="12"/>
  <c r="AC28" i="12"/>
  <c r="M24" i="12"/>
  <c r="Q24" i="12"/>
  <c r="M30" i="12"/>
  <c r="Q30" i="12"/>
  <c r="M17" i="12"/>
  <c r="Q17" i="12"/>
  <c r="AC20" i="12"/>
  <c r="AK24" i="12"/>
  <c r="AC34" i="12"/>
  <c r="U44" i="12"/>
  <c r="Y44" i="12"/>
  <c r="AC14" i="12"/>
  <c r="M39" i="12"/>
  <c r="AC42" i="12"/>
  <c r="AK10" i="12"/>
  <c r="U17" i="12"/>
  <c r="Y17" i="12"/>
  <c r="U39" i="12"/>
  <c r="Y39" i="12"/>
  <c r="Y20" i="12"/>
  <c r="Y27" i="12"/>
  <c r="Z30" i="12"/>
  <c r="AB30" i="12" s="1"/>
  <c r="AC30" i="12" s="1"/>
  <c r="Y34" i="12"/>
  <c r="Y41" i="12"/>
  <c r="Z44" i="12"/>
  <c r="AB44" i="12" s="1"/>
  <c r="AC44" i="12" s="1"/>
  <c r="Z10" i="12"/>
  <c r="AB10" i="12" s="1"/>
  <c r="AC10" i="12" s="1"/>
  <c r="M12" i="12"/>
  <c r="Y14" i="12"/>
  <c r="Z17" i="12"/>
  <c r="AB17" i="12" s="1"/>
  <c r="AC17" i="12" s="1"/>
  <c r="M19" i="12"/>
  <c r="Y21" i="12"/>
  <c r="Z24" i="12"/>
  <c r="AB24" i="12" s="1"/>
  <c r="AC24" i="12" s="1"/>
  <c r="M26" i="12"/>
  <c r="Y28" i="12"/>
  <c r="M33" i="12"/>
  <c r="Y35" i="12"/>
  <c r="Q39" i="12"/>
  <c r="M40" i="12"/>
  <c r="Y42" i="12"/>
  <c r="Q45" i="12"/>
  <c r="Y18" i="12"/>
  <c r="Y33" i="12"/>
  <c r="AC11" i="12"/>
  <c r="M13" i="12"/>
  <c r="AC18" i="12"/>
  <c r="M20" i="12"/>
  <c r="AC25" i="12"/>
  <c r="M27" i="12"/>
  <c r="AC32" i="12"/>
  <c r="M34" i="12"/>
  <c r="Z39" i="12"/>
  <c r="AB39" i="12" s="1"/>
  <c r="AC39" i="12" s="1"/>
  <c r="M41" i="12"/>
  <c r="Z45" i="12"/>
  <c r="AB45" i="12" s="1"/>
  <c r="AC45" i="12" s="1"/>
  <c r="Y11" i="12"/>
  <c r="Y25" i="12"/>
  <c r="Y32" i="12"/>
  <c r="Y19" i="12"/>
  <c r="Y40" i="12"/>
  <c r="AC12" i="12"/>
  <c r="M14" i="12"/>
  <c r="AC19" i="12"/>
  <c r="M21" i="12"/>
  <c r="AC26" i="12"/>
  <c r="M28" i="12"/>
  <c r="AC33" i="12"/>
  <c r="M35" i="12"/>
  <c r="AC40" i="12"/>
  <c r="M42" i="12"/>
  <c r="Y12" i="12"/>
  <c r="Q15" i="11"/>
  <c r="M15" i="11"/>
  <c r="Q29" i="11"/>
  <c r="M29" i="11"/>
  <c r="Y34" i="11"/>
  <c r="AC34" i="11"/>
  <c r="U34" i="11"/>
  <c r="Y15" i="11"/>
  <c r="U15" i="11"/>
  <c r="Q22" i="11"/>
  <c r="M22" i="11"/>
  <c r="Y29" i="11"/>
  <c r="U29" i="11"/>
  <c r="Y22" i="11"/>
  <c r="U22" i="11"/>
  <c r="Q35" i="11"/>
  <c r="M35" i="11"/>
  <c r="AK29" i="11"/>
  <c r="AK22" i="11"/>
  <c r="AC28" i="11"/>
  <c r="Y35" i="11"/>
  <c r="U35" i="11"/>
  <c r="AC21" i="11"/>
  <c r="Q34" i="11"/>
  <c r="M34" i="11"/>
  <c r="AK35" i="11"/>
  <c r="Z15" i="11"/>
  <c r="AB15" i="11" s="1"/>
  <c r="AC15" i="11" s="1"/>
  <c r="Y19" i="11"/>
  <c r="Z22" i="11"/>
  <c r="AB22" i="11" s="1"/>
  <c r="AC22" i="11" s="1"/>
  <c r="Y26" i="11"/>
  <c r="Z29" i="11"/>
  <c r="AB29" i="11" s="1"/>
  <c r="AC29" i="11" s="1"/>
  <c r="Y33" i="11"/>
  <c r="Z35" i="11"/>
  <c r="AB35" i="11" s="1"/>
  <c r="AC35" i="11" s="1"/>
  <c r="Y12" i="11"/>
  <c r="Q9" i="11"/>
  <c r="Y13" i="11"/>
  <c r="Q16" i="11"/>
  <c r="Y20" i="11"/>
  <c r="Y27" i="11"/>
  <c r="AC10" i="11"/>
  <c r="AC17" i="11"/>
  <c r="Y21" i="11"/>
  <c r="Y28" i="11"/>
  <c r="M13" i="11"/>
  <c r="M20" i="11"/>
  <c r="M27" i="11"/>
  <c r="U10" i="11"/>
  <c r="AC12" i="11"/>
  <c r="U17" i="11"/>
  <c r="AC19" i="11"/>
  <c r="M21" i="11"/>
  <c r="AC26" i="11"/>
  <c r="M28" i="11"/>
  <c r="AC33" i="11"/>
  <c r="AC13" i="11"/>
  <c r="U18" i="11"/>
  <c r="AC20" i="11"/>
  <c r="U25" i="11"/>
  <c r="AC27" i="11"/>
  <c r="Q13" i="10"/>
  <c r="U13" i="10"/>
  <c r="Y13" i="10"/>
  <c r="M21" i="10"/>
  <c r="AC10" i="10"/>
  <c r="M15" i="10"/>
  <c r="Q15" i="10"/>
  <c r="AK21" i="10"/>
  <c r="Q37" i="10"/>
  <c r="M37" i="10"/>
  <c r="Y45" i="10"/>
  <c r="U45" i="10"/>
  <c r="Y9" i="10"/>
  <c r="U15" i="10"/>
  <c r="AC15" i="10"/>
  <c r="U16" i="10"/>
  <c r="Q17" i="10"/>
  <c r="M17" i="10"/>
  <c r="Q23" i="10"/>
  <c r="M23" i="10"/>
  <c r="U29" i="10"/>
  <c r="AC29" i="10"/>
  <c r="Y31" i="10"/>
  <c r="AC31" i="10"/>
  <c r="U31" i="10"/>
  <c r="U37" i="10"/>
  <c r="AC37" i="10"/>
  <c r="U17" i="10"/>
  <c r="U36" i="10"/>
  <c r="AC36" i="10"/>
  <c r="Y38" i="10"/>
  <c r="U38" i="10"/>
  <c r="AC38" i="10"/>
  <c r="Q45" i="10"/>
  <c r="M45" i="10"/>
  <c r="Q10" i="10"/>
  <c r="M10" i="10"/>
  <c r="AK31" i="10"/>
  <c r="Q9" i="10"/>
  <c r="M9" i="10"/>
  <c r="AC17" i="10"/>
  <c r="P21" i="10"/>
  <c r="Q21" i="10" s="1"/>
  <c r="AC23" i="10"/>
  <c r="AK25" i="10"/>
  <c r="L38" i="10"/>
  <c r="U44" i="10"/>
  <c r="L45" i="10"/>
  <c r="Z45" i="10"/>
  <c r="AB45" i="10" s="1"/>
  <c r="AC45" i="10" s="1"/>
  <c r="U14" i="10"/>
  <c r="Q22" i="10"/>
  <c r="M22" i="10"/>
  <c r="U21" i="10"/>
  <c r="Y21" i="10"/>
  <c r="U22" i="10"/>
  <c r="AC22" i="10"/>
  <c r="Q31" i="10"/>
  <c r="M31" i="10"/>
  <c r="AK12" i="10"/>
  <c r="AA13" i="10"/>
  <c r="AB13" i="10" s="1"/>
  <c r="AC13" i="10" s="1"/>
  <c r="Y14" i="10"/>
  <c r="Y16" i="10"/>
  <c r="Y22" i="10"/>
  <c r="Q30" i="10"/>
  <c r="M30" i="10"/>
  <c r="Y36" i="10"/>
  <c r="U43" i="10"/>
  <c r="AC43" i="10"/>
  <c r="AB14" i="10"/>
  <c r="AC14" i="10" s="1"/>
  <c r="Q16" i="10"/>
  <c r="M16" i="10"/>
  <c r="AB28" i="10"/>
  <c r="AC28" i="10" s="1"/>
  <c r="U30" i="10"/>
  <c r="AC30" i="10"/>
  <c r="Q38" i="10"/>
  <c r="M38" i="10"/>
  <c r="AK38" i="10"/>
  <c r="AK39" i="10"/>
  <c r="M44" i="10"/>
  <c r="AK45" i="10"/>
  <c r="Z21" i="10"/>
  <c r="AB21" i="10" s="1"/>
  <c r="AC21" i="10" s="1"/>
  <c r="Y10" i="10"/>
  <c r="Y17" i="10"/>
  <c r="L13" i="10"/>
  <c r="M13" i="10" s="1"/>
  <c r="M24" i="10"/>
  <c r="Y23" i="10"/>
  <c r="Y24" i="10"/>
  <c r="M32" i="9"/>
  <c r="Q32" i="9"/>
  <c r="M17" i="9"/>
  <c r="Q17" i="9"/>
  <c r="Y32" i="9"/>
  <c r="U32" i="9"/>
  <c r="AC21" i="9"/>
  <c r="M25" i="9"/>
  <c r="AC17" i="9"/>
  <c r="U17" i="9"/>
  <c r="Y17" i="9"/>
  <c r="U25" i="9"/>
  <c r="Y25" i="9"/>
  <c r="AC28" i="9"/>
  <c r="M31" i="9"/>
  <c r="Q31" i="9"/>
  <c r="AK32" i="9"/>
  <c r="AC31" i="9"/>
  <c r="U31" i="9"/>
  <c r="Y31" i="9"/>
  <c r="Y11" i="9"/>
  <c r="Y12" i="9"/>
  <c r="Y19" i="9"/>
  <c r="Y26" i="9"/>
  <c r="Y13" i="9"/>
  <c r="Y20" i="9"/>
  <c r="Y27" i="9"/>
  <c r="AC10" i="9"/>
  <c r="M12" i="9"/>
  <c r="Y14" i="9"/>
  <c r="U16" i="9"/>
  <c r="M19" i="9"/>
  <c r="Y21" i="9"/>
  <c r="U23" i="9"/>
  <c r="Q25" i="9"/>
  <c r="M26" i="9"/>
  <c r="Y28" i="9"/>
  <c r="U30" i="9"/>
  <c r="AC11" i="9"/>
  <c r="M13" i="9"/>
  <c r="AC18" i="9"/>
  <c r="M20" i="9"/>
  <c r="Z25" i="9"/>
  <c r="AB25" i="9" s="1"/>
  <c r="AC25" i="9" s="1"/>
  <c r="M27" i="9"/>
  <c r="AC12" i="9"/>
  <c r="M14" i="9"/>
  <c r="AC19" i="9"/>
  <c r="M21" i="9"/>
  <c r="AC26" i="9"/>
  <c r="M28" i="9"/>
  <c r="Z32" i="9"/>
  <c r="AB32" i="9" s="1"/>
  <c r="AC32" i="9" s="1"/>
  <c r="U18" i="9"/>
  <c r="M41" i="8"/>
  <c r="Q41" i="8"/>
  <c r="Q34" i="8"/>
  <c r="M34" i="8"/>
  <c r="U15" i="8"/>
  <c r="Y15" i="8"/>
  <c r="Y40" i="8"/>
  <c r="AC40" i="8"/>
  <c r="U40" i="8"/>
  <c r="AC12" i="8"/>
  <c r="M21" i="8"/>
  <c r="Q21" i="8"/>
  <c r="AK21" i="8"/>
  <c r="AC32" i="8"/>
  <c r="AC39" i="8"/>
  <c r="AK15" i="8"/>
  <c r="AC26" i="8"/>
  <c r="U21" i="8"/>
  <c r="Y21" i="8"/>
  <c r="AC11" i="8"/>
  <c r="Q27" i="8"/>
  <c r="M27" i="8"/>
  <c r="AC33" i="8"/>
  <c r="AK34" i="8"/>
  <c r="Q40" i="8"/>
  <c r="Y10" i="8"/>
  <c r="Y17" i="8"/>
  <c r="Y24" i="8"/>
  <c r="Z27" i="8"/>
  <c r="AB27" i="8" s="1"/>
  <c r="Y31" i="8"/>
  <c r="Z34" i="8"/>
  <c r="AB34" i="8" s="1"/>
  <c r="AC34" i="8" s="1"/>
  <c r="Y38" i="8"/>
  <c r="Y41" i="8"/>
  <c r="M9" i="8"/>
  <c r="Y11" i="8"/>
  <c r="Q15" i="8"/>
  <c r="M16" i="8"/>
  <c r="Y18" i="8"/>
  <c r="Z21" i="8"/>
  <c r="AB21" i="8" s="1"/>
  <c r="AC21" i="8" s="1"/>
  <c r="Y25" i="8"/>
  <c r="Y32" i="8"/>
  <c r="Y39" i="8"/>
  <c r="L40" i="8"/>
  <c r="M40" i="8" s="1"/>
  <c r="Z41" i="8"/>
  <c r="AB41" i="8" s="1"/>
  <c r="AC41" i="8" s="1"/>
  <c r="M31" i="8"/>
  <c r="Y33" i="8"/>
  <c r="Y12" i="8"/>
  <c r="Z15" i="8"/>
  <c r="AB15" i="8" s="1"/>
  <c r="AC15" i="8" s="1"/>
  <c r="M24" i="8"/>
  <c r="Y26" i="8"/>
  <c r="AC9" i="8"/>
  <c r="M11" i="8"/>
  <c r="AC16" i="8"/>
  <c r="M18" i="8"/>
  <c r="AC23" i="8"/>
  <c r="M25" i="8"/>
  <c r="U27" i="8"/>
  <c r="AC27" i="8"/>
  <c r="AC30" i="8"/>
  <c r="M32" i="8"/>
  <c r="U34" i="8"/>
  <c r="U35" i="8"/>
  <c r="AC37" i="8"/>
  <c r="M39" i="8"/>
  <c r="Q10" i="8"/>
  <c r="AC10" i="8"/>
  <c r="Q17" i="8"/>
  <c r="AC17" i="8"/>
  <c r="M19" i="8"/>
  <c r="U22" i="8"/>
  <c r="AC24" i="8"/>
  <c r="M26" i="8"/>
  <c r="U29" i="8"/>
  <c r="AC31" i="8"/>
  <c r="M33" i="8"/>
  <c r="U36" i="8"/>
  <c r="AC38" i="8"/>
  <c r="U41" i="8"/>
  <c r="U9" i="8"/>
  <c r="U16" i="8"/>
  <c r="U23" i="8"/>
  <c r="U30" i="8"/>
  <c r="U37" i="8"/>
  <c r="Q10" i="7"/>
  <c r="M10" i="7"/>
  <c r="AB73" i="7"/>
  <c r="Q36" i="7"/>
  <c r="M36" i="7"/>
  <c r="U54" i="7"/>
  <c r="Y54" i="7"/>
  <c r="U48" i="7"/>
  <c r="Y48" i="7"/>
  <c r="AB67" i="7"/>
  <c r="U41" i="7"/>
  <c r="Y41" i="7"/>
  <c r="U74" i="7"/>
  <c r="Y74" i="7"/>
  <c r="M9" i="7"/>
  <c r="Z10" i="7"/>
  <c r="AB10" i="7" s="1"/>
  <c r="AC10" i="7" s="1"/>
  <c r="T10" i="7"/>
  <c r="U16" i="7"/>
  <c r="U25" i="7"/>
  <c r="AA30" i="7"/>
  <c r="AB30" i="7" s="1"/>
  <c r="AC30" i="7" s="1"/>
  <c r="AC31" i="7"/>
  <c r="Q32" i="7"/>
  <c r="U37" i="7"/>
  <c r="Q38" i="7"/>
  <c r="M38" i="7"/>
  <c r="U43" i="7"/>
  <c r="AC43" i="7"/>
  <c r="Y45" i="7"/>
  <c r="AA48" i="7"/>
  <c r="Y53" i="7"/>
  <c r="AC58" i="7"/>
  <c r="Y65" i="7"/>
  <c r="T67" i="7"/>
  <c r="AK67" i="7"/>
  <c r="U71" i="7"/>
  <c r="AC71" i="7"/>
  <c r="Q58" i="7"/>
  <c r="M58" i="7"/>
  <c r="U63" i="7"/>
  <c r="AC63" i="7"/>
  <c r="AC11" i="7"/>
  <c r="Q12" i="7"/>
  <c r="AK13" i="7"/>
  <c r="Y15" i="7"/>
  <c r="U18" i="7"/>
  <c r="M23" i="7"/>
  <c r="L25" i="7"/>
  <c r="M25" i="7" s="1"/>
  <c r="AC38" i="7"/>
  <c r="Q39" i="7"/>
  <c r="U44" i="7"/>
  <c r="Q45" i="7"/>
  <c r="M45" i="7"/>
  <c r="U50" i="7"/>
  <c r="AC50" i="7"/>
  <c r="Y52" i="7"/>
  <c r="U59" i="7"/>
  <c r="Q61" i="7"/>
  <c r="Q65" i="7"/>
  <c r="M65" i="7"/>
  <c r="AK68" i="7"/>
  <c r="U72" i="7"/>
  <c r="F73" i="7"/>
  <c r="L74" i="7"/>
  <c r="M74" i="7" s="1"/>
  <c r="AK74" i="7"/>
  <c r="U23" i="7"/>
  <c r="AC23" i="7"/>
  <c r="Q31" i="7"/>
  <c r="M31" i="7"/>
  <c r="AC67" i="7"/>
  <c r="U67" i="7"/>
  <c r="X10" i="7"/>
  <c r="Y10" i="7" s="1"/>
  <c r="Q11" i="7"/>
  <c r="AC22" i="7"/>
  <c r="U24" i="7"/>
  <c r="Q26" i="7"/>
  <c r="AK27" i="7"/>
  <c r="Y29" i="7"/>
  <c r="Y36" i="7"/>
  <c r="Y37" i="7"/>
  <c r="M41" i="7"/>
  <c r="Z41" i="7"/>
  <c r="AB41" i="7" s="1"/>
  <c r="AC41" i="7" s="1"/>
  <c r="U42" i="7"/>
  <c r="AC42" i="7"/>
  <c r="M43" i="7"/>
  <c r="Q46" i="7"/>
  <c r="Q52" i="7"/>
  <c r="M52" i="7"/>
  <c r="L54" i="7"/>
  <c r="AB57" i="7"/>
  <c r="AC57" i="7" s="1"/>
  <c r="T61" i="7"/>
  <c r="U70" i="7"/>
  <c r="AC70" i="7"/>
  <c r="M71" i="7"/>
  <c r="Q16" i="7"/>
  <c r="U17" i="7"/>
  <c r="Y18" i="7"/>
  <c r="Q37" i="7"/>
  <c r="M37" i="7"/>
  <c r="M48" i="7"/>
  <c r="Z48" i="7"/>
  <c r="AB48" i="7" s="1"/>
  <c r="AC48" i="7" s="1"/>
  <c r="U49" i="7"/>
  <c r="AC49" i="7"/>
  <c r="Q53" i="7"/>
  <c r="U57" i="7"/>
  <c r="Y59" i="7"/>
  <c r="AC61" i="7"/>
  <c r="U61" i="7"/>
  <c r="U66" i="7"/>
  <c r="Y67" i="7"/>
  <c r="Y72" i="7"/>
  <c r="Q44" i="7"/>
  <c r="M44" i="7"/>
  <c r="AJ54" i="7"/>
  <c r="Q59" i="7"/>
  <c r="M59" i="7"/>
  <c r="L61" i="7"/>
  <c r="M61" i="7" s="1"/>
  <c r="AK61" i="7"/>
  <c r="AB64" i="7"/>
  <c r="Q72" i="7"/>
  <c r="M72" i="7"/>
  <c r="Y73" i="7"/>
  <c r="AC73" i="7"/>
  <c r="U11" i="7"/>
  <c r="Q30" i="7"/>
  <c r="AC16" i="7"/>
  <c r="Y17" i="7"/>
  <c r="Y23" i="7"/>
  <c r="Y30" i="7"/>
  <c r="AK35" i="7"/>
  <c r="AC44" i="7"/>
  <c r="AK45" i="7"/>
  <c r="Q51" i="7"/>
  <c r="M51" i="7"/>
  <c r="M54" i="7"/>
  <c r="U56" i="7"/>
  <c r="AC56" i="7"/>
  <c r="Y63" i="7"/>
  <c r="U64" i="7"/>
  <c r="AC64" i="7"/>
  <c r="Y66" i="7"/>
  <c r="Z74" i="7"/>
  <c r="AB74" i="7" s="1"/>
  <c r="AC74" i="7" s="1"/>
  <c r="U9" i="7"/>
  <c r="AC9" i="7"/>
  <c r="Y12" i="7"/>
  <c r="Q17" i="7"/>
  <c r="M17" i="7"/>
  <c r="AK20" i="7"/>
  <c r="Y22" i="7"/>
  <c r="AC25" i="7"/>
  <c r="Y39" i="7"/>
  <c r="AC51" i="7"/>
  <c r="AB54" i="7"/>
  <c r="AC54" i="7" s="1"/>
  <c r="Y58" i="7"/>
  <c r="AJ61" i="7"/>
  <c r="U65" i="7"/>
  <c r="Q66" i="7"/>
  <c r="M66" i="7"/>
  <c r="Y71" i="7"/>
  <c r="Q74" i="7"/>
  <c r="U14" i="7"/>
  <c r="U21" i="7"/>
  <c r="U28" i="7"/>
  <c r="U35" i="7"/>
  <c r="U55" i="7"/>
  <c r="U62" i="7"/>
  <c r="U69" i="7"/>
  <c r="AA36" i="7"/>
  <c r="AB36" i="7" s="1"/>
  <c r="AC36" i="7" s="1"/>
  <c r="AC22" i="6"/>
  <c r="U22" i="6"/>
  <c r="Y22" i="6"/>
  <c r="Q12" i="6"/>
  <c r="M17" i="6"/>
  <c r="Q22" i="6"/>
  <c r="AC13" i="6"/>
  <c r="AB12" i="6"/>
  <c r="M23" i="6"/>
  <c r="Y11" i="6"/>
  <c r="AC14" i="6"/>
  <c r="M10" i="6"/>
  <c r="U13" i="6"/>
  <c r="Q15" i="6"/>
  <c r="AC15" i="6"/>
  <c r="Y18" i="6"/>
  <c r="U20" i="6"/>
  <c r="AC21" i="6"/>
  <c r="AC9" i="6"/>
  <c r="U14" i="6"/>
  <c r="U21" i="6"/>
  <c r="Y13" i="6"/>
  <c r="U15" i="6"/>
  <c r="Q17" i="6"/>
  <c r="Y17" i="6"/>
  <c r="M18" i="6"/>
  <c r="Y20" i="6"/>
  <c r="Q23" i="6"/>
  <c r="Y23" i="6"/>
  <c r="Z17" i="6"/>
  <c r="AB17" i="6" s="1"/>
  <c r="AC17" i="6" s="1"/>
  <c r="Z23" i="6"/>
  <c r="AB23" i="6" s="1"/>
  <c r="AC23" i="6" s="1"/>
  <c r="U17" i="6"/>
  <c r="U23" i="6"/>
  <c r="Y30" i="5"/>
  <c r="Q22" i="5"/>
  <c r="M22" i="5"/>
  <c r="M15" i="5"/>
  <c r="Q36" i="5"/>
  <c r="M36" i="5"/>
  <c r="U22" i="5"/>
  <c r="AK10" i="5"/>
  <c r="U15" i="5"/>
  <c r="Y36" i="5"/>
  <c r="M37" i="5"/>
  <c r="AK15" i="5"/>
  <c r="Q30" i="5"/>
  <c r="Y37" i="5"/>
  <c r="AA15" i="5"/>
  <c r="AB15" i="5" s="1"/>
  <c r="AC15" i="5" s="1"/>
  <c r="AC16" i="5"/>
  <c r="Y20" i="5"/>
  <c r="AA22" i="5"/>
  <c r="AB22" i="5" s="1"/>
  <c r="AC22" i="5" s="1"/>
  <c r="AC23" i="5"/>
  <c r="Y27" i="5"/>
  <c r="Z30" i="5"/>
  <c r="AB30" i="5" s="1"/>
  <c r="AC30" i="5" s="1"/>
  <c r="Y34" i="5"/>
  <c r="AA36" i="5"/>
  <c r="AB36" i="5" s="1"/>
  <c r="AC36" i="5" s="1"/>
  <c r="Z10" i="5"/>
  <c r="AB10" i="5" s="1"/>
  <c r="AC10" i="5" s="1"/>
  <c r="Y14" i="5"/>
  <c r="Q17" i="5"/>
  <c r="Y21" i="5"/>
  <c r="Q24" i="5"/>
  <c r="Y28" i="5"/>
  <c r="Q31" i="5"/>
  <c r="Z37" i="5"/>
  <c r="U16" i="5"/>
  <c r="U23" i="5"/>
  <c r="AC25" i="5"/>
  <c r="Y29" i="5"/>
  <c r="AC32" i="5"/>
  <c r="AC12" i="5"/>
  <c r="M14" i="5"/>
  <c r="U17" i="5"/>
  <c r="AC19" i="5"/>
  <c r="M21" i="5"/>
  <c r="U24" i="5"/>
  <c r="M28" i="5"/>
  <c r="M30" i="5"/>
  <c r="U31" i="5"/>
  <c r="M35" i="5"/>
  <c r="AC21" i="5"/>
  <c r="AC28" i="5"/>
  <c r="AC14" i="5"/>
  <c r="AC35" i="5"/>
  <c r="U12" i="4"/>
  <c r="AC12" i="4"/>
  <c r="AC14" i="4"/>
  <c r="AC21" i="4"/>
  <c r="U27" i="4"/>
  <c r="AC27" i="4"/>
  <c r="AK29" i="4"/>
  <c r="Q36" i="4"/>
  <c r="AK43" i="4"/>
  <c r="AK50" i="4"/>
  <c r="M54" i="4"/>
  <c r="Q54" i="4"/>
  <c r="AK9" i="4"/>
  <c r="AK28" i="4"/>
  <c r="U54" i="4"/>
  <c r="Y54" i="4"/>
  <c r="Q14" i="4"/>
  <c r="M14" i="4"/>
  <c r="AK11" i="4"/>
  <c r="Q13" i="4"/>
  <c r="M13" i="4"/>
  <c r="AB20" i="4"/>
  <c r="AC20" i="4" s="1"/>
  <c r="Q28" i="4"/>
  <c r="U34" i="4"/>
  <c r="AC34" i="4"/>
  <c r="AK55" i="4"/>
  <c r="Q55" i="4"/>
  <c r="M11" i="4"/>
  <c r="U13" i="4"/>
  <c r="AC13" i="4"/>
  <c r="Z54" i="4"/>
  <c r="AB54" i="4" s="1"/>
  <c r="AC54" i="4" s="1"/>
  <c r="I11" i="4"/>
  <c r="Y12" i="4"/>
  <c r="AK15" i="4"/>
  <c r="AK22" i="4"/>
  <c r="Y27" i="4"/>
  <c r="U28" i="4"/>
  <c r="Y28" i="4"/>
  <c r="AC28" i="4"/>
  <c r="Y36" i="4"/>
  <c r="Y41" i="4"/>
  <c r="Y48" i="4"/>
  <c r="Q35" i="4"/>
  <c r="M35" i="4"/>
  <c r="AA36" i="4"/>
  <c r="AB36" i="4" s="1"/>
  <c r="AC36" i="4" s="1"/>
  <c r="Y55" i="4"/>
  <c r="AC55" i="4"/>
  <c r="U55" i="4"/>
  <c r="Y35" i="4"/>
  <c r="Y21" i="4"/>
  <c r="Y42" i="4"/>
  <c r="Z11" i="4"/>
  <c r="AB11" i="4" s="1"/>
  <c r="AC19" i="4"/>
  <c r="AC26" i="4"/>
  <c r="AC33" i="4"/>
  <c r="AC40" i="4"/>
  <c r="AC47" i="4"/>
  <c r="U18" i="4"/>
  <c r="M21" i="4"/>
  <c r="U25" i="4"/>
  <c r="U32" i="4"/>
  <c r="U39" i="4"/>
  <c r="M42" i="4"/>
  <c r="U46" i="4"/>
  <c r="M49" i="4"/>
  <c r="U53" i="4"/>
  <c r="M15" i="4"/>
  <c r="U19" i="4"/>
  <c r="M22" i="4"/>
  <c r="U26" i="4"/>
  <c r="M29" i="4"/>
  <c r="U33" i="4"/>
  <c r="AC35" i="4"/>
  <c r="U40" i="4"/>
  <c r="M43" i="4"/>
  <c r="U47" i="4"/>
  <c r="M50" i="4"/>
  <c r="AC19" i="3"/>
  <c r="AC11" i="3"/>
  <c r="Q28" i="3"/>
  <c r="AC20" i="3"/>
  <c r="Y28" i="3"/>
  <c r="AK28" i="3"/>
  <c r="AC27" i="3"/>
  <c r="AC12" i="3"/>
  <c r="Y10" i="3"/>
  <c r="U12" i="3"/>
  <c r="Y18" i="3"/>
  <c r="U20" i="3"/>
  <c r="Q22" i="3"/>
  <c r="Y26" i="3"/>
  <c r="M9" i="3"/>
  <c r="Y11" i="3"/>
  <c r="U13" i="3"/>
  <c r="M17" i="3"/>
  <c r="Y19" i="3"/>
  <c r="U21" i="3"/>
  <c r="AC23" i="3"/>
  <c r="M25" i="3"/>
  <c r="Y27" i="3"/>
  <c r="L28" i="3"/>
  <c r="M28" i="3" s="1"/>
  <c r="Y12" i="3"/>
  <c r="AC16" i="3"/>
  <c r="M18" i="3"/>
  <c r="Y20" i="3"/>
  <c r="AC24" i="3"/>
  <c r="M26" i="3"/>
  <c r="U28" i="3"/>
  <c r="AC28" i="3"/>
  <c r="Y13" i="3"/>
  <c r="AC17" i="3"/>
  <c r="Y21" i="3"/>
  <c r="AC25" i="3"/>
  <c r="M27" i="3"/>
  <c r="U16" i="3"/>
  <c r="U24" i="3"/>
  <c r="AC9" i="3"/>
  <c r="U9" i="3"/>
  <c r="M13" i="3"/>
  <c r="U17" i="3"/>
  <c r="M21" i="3"/>
  <c r="U25" i="3"/>
  <c r="AK17" i="2"/>
  <c r="M17" i="2"/>
  <c r="AC10" i="2"/>
  <c r="Z17" i="2"/>
  <c r="AB17" i="2" s="1"/>
  <c r="Y13" i="2"/>
  <c r="U9" i="2"/>
  <c r="AC11" i="2"/>
  <c r="M13" i="2"/>
  <c r="Y12" i="2"/>
  <c r="U10" i="2"/>
  <c r="AC12" i="2"/>
  <c r="M14" i="2"/>
  <c r="AC13" i="2"/>
  <c r="Y16" i="1"/>
  <c r="U11" i="1"/>
  <c r="AC13" i="1"/>
  <c r="M15" i="1"/>
  <c r="L18" i="1"/>
  <c r="AC18" i="1"/>
  <c r="M9" i="1"/>
  <c r="U13" i="1"/>
  <c r="AC15" i="1"/>
  <c r="M17" i="1"/>
  <c r="AC14" i="1"/>
  <c r="U14" i="1"/>
  <c r="Q16" i="1"/>
  <c r="Y18" i="1"/>
  <c r="Y15" i="1"/>
  <c r="AK36" i="4" l="1"/>
  <c r="U36" i="4"/>
  <c r="AC12" i="6"/>
  <c r="AB37" i="5"/>
  <c r="AC37" i="5" s="1"/>
  <c r="AC17" i="2"/>
  <c r="M18" i="1"/>
  <c r="M20" i="4"/>
  <c r="Y12" i="6"/>
  <c r="U12" i="6"/>
  <c r="U30" i="5"/>
  <c r="AK30" i="5"/>
  <c r="M10" i="5"/>
  <c r="Q10" i="5"/>
  <c r="Q48" i="4"/>
  <c r="M48" i="4"/>
  <c r="Q41" i="4"/>
  <c r="M41" i="4"/>
  <c r="U17" i="2"/>
  <c r="Y17" i="2"/>
  <c r="U36" i="5"/>
  <c r="AK36" i="5"/>
  <c r="U10" i="7"/>
  <c r="AK10" i="7"/>
  <c r="Q73" i="7"/>
  <c r="M73" i="7"/>
  <c r="AC11" i="4"/>
  <c r="U11" i="4"/>
  <c r="Y11" i="4"/>
</calcChain>
</file>

<file path=xl/sharedStrings.xml><?xml version="1.0" encoding="utf-8"?>
<sst xmlns="http://schemas.openxmlformats.org/spreadsheetml/2006/main" count="1719" uniqueCount="618">
  <si>
    <t/>
  </si>
  <si>
    <t>STATEMENT OF CAPITAL AND OPERATING EXPENDITURE FOR THE 3rd Quarter Ended 31 March 2026</t>
  </si>
  <si>
    <t>Figures Finalised as at 2026/05/05</t>
  </si>
  <si>
    <t>Main appropriation</t>
  </si>
  <si>
    <t>Adjusted Budget</t>
  </si>
  <si>
    <t>First Quarter 2025/26</t>
  </si>
  <si>
    <t>Second Quarter 2025/26</t>
  </si>
  <si>
    <t>Third Quarter 2025/26</t>
  </si>
  <si>
    <t>Fourth Quarter 2025/26</t>
  </si>
  <si>
    <t>Year to date: 31 March 2026</t>
  </si>
  <si>
    <t>Third Quarter 2024/25</t>
  </si>
  <si>
    <t>R thousands</t>
  </si>
  <si>
    <t>Code</t>
  </si>
  <si>
    <t>Operating Expenditure</t>
  </si>
  <si>
    <t>Capital Expenditure</t>
  </si>
  <si>
    <t>Total</t>
  </si>
  <si>
    <t>1st Q as % of Main app</t>
  </si>
  <si>
    <t>2nd Q as % of Main app</t>
  </si>
  <si>
    <t>3rd Q as % of adj budget</t>
  </si>
  <si>
    <t>4th Q as % of adj budget</t>
  </si>
  <si>
    <t>Total Expenditure as % of adj budget</t>
  </si>
  <si>
    <t>Q3 of 2024/25 to Q3 of 2025/26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</si>
  <si>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</si>
  <si>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</si>
  <si>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</si>
  <si>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</si>
  <si>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</si>
  <si>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</si>
  <si>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</si>
  <si>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</si>
  <si>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</si>
  <si>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</si>
  <si>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</si>
  <si>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</si>
  <si>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</si>
  <si>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</si>
  <si>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</si>
  <si>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</si>
  <si>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</si>
  <si>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</si>
  <si>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</si>
  <si>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</si>
  <si>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EXPENDITURE FOR THE 3rd Quarter Ended 31 March 2026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</si>
  <si>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</si>
  <si>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</si>
  <si>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</si>
  <si>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</si>
  <si>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</si>
  <si>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</si>
  <si>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</si>
  <si>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</si>
  <si>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</si>
  <si>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</si>
  <si>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</si>
  <si>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</si>
  <si>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</si>
  <si>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</si>
  <si>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</si>
  <si>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</si>
  <si>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</si>
  <si>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</si>
  <si>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</si>
  <si>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</si>
  <si>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</si>
  <si>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</si>
  <si>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</si>
  <si>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</si>
  <si>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</si>
  <si>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</si>
  <si>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</si>
  <si>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</si>
  <si>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</si>
  <si>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</si>
  <si>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</si>
  <si>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</si>
  <si>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</si>
  <si>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</si>
  <si>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</si>
  <si>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</si>
  <si>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</si>
  <si>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</si>
  <si>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</si>
  <si>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</si>
  <si>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</si>
  <si>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</si>
  <si>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</si>
  <si>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</si>
  <si>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</si>
  <si>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</si>
  <si>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</si>
  <si>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</si>
  <si>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</si>
  <si>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</si>
  <si>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</si>
  <si>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</si>
  <si>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</si>
  <si>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</si>
  <si>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</si>
  <si>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</si>
  <si>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</si>
  <si>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</si>
  <si>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</si>
  <si>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</si>
  <si>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</si>
  <si>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</si>
  <si>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</si>
  <si>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</si>
  <si>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</si>
  <si>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</si>
  <si>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</si>
  <si>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</si>
  <si>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</si>
  <si>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</si>
  <si>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</si>
  <si>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</si>
  <si>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</si>
  <si>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</si>
  <si>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</si>
  <si>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</si>
  <si>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</si>
  <si>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</si>
  <si>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</si>
  <si>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</si>
  <si>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</si>
  <si>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</si>
  <si>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</si>
  <si>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</si>
  <si>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</si>
  <si>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</si>
  <si>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</si>
  <si>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</si>
  <si>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</si>
  <si>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</si>
  <si>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</si>
  <si>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</si>
  <si>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</si>
  <si>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</si>
  <si>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Vuyisile Mini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</si>
  <si>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</si>
  <si>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</si>
  <si>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</si>
  <si>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</si>
  <si>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</si>
  <si>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</si>
  <si>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</si>
  <si>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</si>
  <si>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</si>
  <si>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</si>
  <si>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</si>
  <si>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</si>
  <si>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</si>
  <si>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</si>
  <si>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</si>
  <si>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</si>
  <si>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</si>
  <si>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</si>
  <si>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</si>
  <si>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</si>
  <si>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</si>
  <si>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</si>
  <si>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</si>
  <si>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</si>
  <si>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</si>
  <si>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</si>
  <si>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</si>
  <si>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Kumkani 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</si>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</sst>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tabSelected="1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2" width="10.7265625" customWidth="1"/>
    <col min="13" max="13" width="11.7265625" customWidth="1"/>
    <col min="14" max="16" width="10.7265625" customWidth="1"/>
    <col min="17" max="17" width="11.7265625" customWidth="1"/>
    <col min="18" max="21" width="10.7265625" customWidth="1"/>
    <col min="22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23</v>
      </c>
    </row>
    <row r="2" spans="1:37" ht="15.75" customHeight="1" x14ac:dyDescent="0.35">
      <c r="A2" s="2" t="s">
        <v>0</v>
      </c>
      <c r="B2" s="128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24</v>
      </c>
      <c r="C9" s="32" t="s">
        <v>25</v>
      </c>
      <c r="D9" s="64">
        <v>55429109701</v>
      </c>
      <c r="E9" s="65">
        <v>10206584885</v>
      </c>
      <c r="F9" s="66">
        <f>$D9       +$E9</f>
        <v>65635694586</v>
      </c>
      <c r="G9" s="64">
        <v>55705145280</v>
      </c>
      <c r="H9" s="65">
        <v>11185945618</v>
      </c>
      <c r="I9" s="67">
        <f>$G9       +$H9</f>
        <v>66891090898</v>
      </c>
      <c r="J9" s="64">
        <v>10735332136</v>
      </c>
      <c r="K9" s="65">
        <v>1708325143</v>
      </c>
      <c r="L9" s="65">
        <f>$J9       +$K9</f>
        <v>12443657279</v>
      </c>
      <c r="M9" s="90">
        <f>IF(($F9       =0),0,($L9       /$F9       ))</f>
        <v>0.18958673870199608</v>
      </c>
      <c r="N9" s="100">
        <v>7950526088</v>
      </c>
      <c r="O9" s="101">
        <v>2174459591</v>
      </c>
      <c r="P9" s="102">
        <f>$N9       +$O9</f>
        <v>10124985679</v>
      </c>
      <c r="Q9" s="90">
        <f>IF(($F9       =0),0,($P9       /$F9       ))</f>
        <v>0.15426035700336208</v>
      </c>
      <c r="R9" s="100">
        <v>8382765643</v>
      </c>
      <c r="S9" s="102">
        <v>1337223060</v>
      </c>
      <c r="T9" s="102">
        <f>$R9       +$S9</f>
        <v>9719988703</v>
      </c>
      <c r="U9" s="90">
        <f>IF(($I9       =0),0,($T9       /$I9       ))</f>
        <v>0.14531066204050533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27068623867</v>
      </c>
      <c r="AA9" s="65">
        <f>$K9       +$O9       +$S9</f>
        <v>5220007794</v>
      </c>
      <c r="AB9" s="65">
        <f>$Z9       +$AA9</f>
        <v>32288631661</v>
      </c>
      <c r="AC9" s="90">
        <f>IF(($I9       =0),0,($AB9       /$I9       ))</f>
        <v>0.48270451606531373</v>
      </c>
      <c r="AD9" s="64">
        <v>11442170101</v>
      </c>
      <c r="AE9" s="65">
        <v>1473024466</v>
      </c>
      <c r="AF9" s="65">
        <f>$AD9       +$AE9</f>
        <v>12915194567</v>
      </c>
      <c r="AG9" s="65">
        <v>61485040588</v>
      </c>
      <c r="AH9" s="65">
        <v>63380167076</v>
      </c>
      <c r="AI9" s="65">
        <v>38315011020</v>
      </c>
      <c r="AJ9" s="90">
        <f>IF(($AH9       =0),0,($AI9       /$AH9       ))</f>
        <v>0.60452682262664226</v>
      </c>
      <c r="AK9" s="90">
        <f>IF(($AF9       =0),0,(($T9       /$AF9       )-1))</f>
        <v>-0.2473989723828216</v>
      </c>
    </row>
    <row r="10" spans="1:37" s="7" customFormat="1" ht="13" x14ac:dyDescent="0.3">
      <c r="A10" s="23" t="s">
        <v>23</v>
      </c>
      <c r="B10" s="31" t="s">
        <v>26</v>
      </c>
      <c r="C10" s="32" t="s">
        <v>27</v>
      </c>
      <c r="D10" s="64">
        <v>30553933424</v>
      </c>
      <c r="E10" s="65">
        <v>3370642697</v>
      </c>
      <c r="F10" s="67">
        <f t="shared" ref="F10:F18" si="0">$D10      +$E10</f>
        <v>33924576121</v>
      </c>
      <c r="G10" s="64">
        <v>31703919245</v>
      </c>
      <c r="H10" s="65">
        <v>3602675263</v>
      </c>
      <c r="I10" s="67">
        <f t="shared" ref="I10:I18" si="1">$G10      +$H10</f>
        <v>35306594508</v>
      </c>
      <c r="J10" s="64">
        <v>9456096071</v>
      </c>
      <c r="K10" s="65">
        <v>-1291251257</v>
      </c>
      <c r="L10" s="65">
        <f t="shared" ref="L10:L18" si="2">$J10      +$K10</f>
        <v>8164844814</v>
      </c>
      <c r="M10" s="90">
        <f t="shared" ref="M10:M18" si="3">IF(($F10      =0),0,($L10      /$F10      ))</f>
        <v>0.24067639887019238</v>
      </c>
      <c r="N10" s="100">
        <v>6489658328</v>
      </c>
      <c r="O10" s="101">
        <v>701540410</v>
      </c>
      <c r="P10" s="102">
        <f t="shared" ref="P10:P18" si="4">$N10      +$O10</f>
        <v>7191198738</v>
      </c>
      <c r="Q10" s="90">
        <f t="shared" ref="Q10:Q18" si="5">IF(($F10      =0),0,($P10      /$F10      ))</f>
        <v>0.21197608224641906</v>
      </c>
      <c r="R10" s="100">
        <v>3301266403</v>
      </c>
      <c r="S10" s="102">
        <v>517024702</v>
      </c>
      <c r="T10" s="102">
        <f t="shared" ref="T10:T18" si="6">$R10      +$S10</f>
        <v>3818291105</v>
      </c>
      <c r="U10" s="90">
        <f t="shared" ref="U10:U18" si="7">IF(($I10      =0),0,($T10      /$I10      ))</f>
        <v>0.10814668359291425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f t="shared" ref="Z10:Z18" si="10">$J10      +$N10      +$R10</f>
        <v>19247020802</v>
      </c>
      <c r="AA10" s="65">
        <f t="shared" ref="AA10:AA18" si="11">$K10      +$O10      +$S10</f>
        <v>-72686145</v>
      </c>
      <c r="AB10" s="65">
        <f t="shared" ref="AB10:AB18" si="12">$Z10      +$AA10</f>
        <v>19174334657</v>
      </c>
      <c r="AC10" s="90">
        <f t="shared" ref="AC10:AC18" si="13">IF(($I10      =0),0,($AB10      /$I10      ))</f>
        <v>0.54308083020171638</v>
      </c>
      <c r="AD10" s="64">
        <v>6572760079</v>
      </c>
      <c r="AE10" s="65">
        <v>418126881</v>
      </c>
      <c r="AF10" s="65">
        <f t="shared" ref="AF10:AF18" si="14">$AD10      +$AE10</f>
        <v>6990886960</v>
      </c>
      <c r="AG10" s="65">
        <v>29655100932</v>
      </c>
      <c r="AH10" s="65">
        <v>32055651786</v>
      </c>
      <c r="AI10" s="65">
        <v>19963328400</v>
      </c>
      <c r="AJ10" s="90">
        <f t="shared" ref="AJ10:AJ18" si="15">IF(($AH10      =0),0,($AI10      /$AH10      ))</f>
        <v>0.62277094015348622</v>
      </c>
      <c r="AK10" s="90">
        <f t="shared" ref="AK10:AK18" si="16">IF(($AF10      =0),0,(($T10      /$AF10      )-1))</f>
        <v>-0.4538187891111316</v>
      </c>
    </row>
    <row r="11" spans="1:37" s="7" customFormat="1" ht="13" x14ac:dyDescent="0.3">
      <c r="A11" s="23" t="s">
        <v>23</v>
      </c>
      <c r="B11" s="31" t="s">
        <v>28</v>
      </c>
      <c r="C11" s="32" t="s">
        <v>29</v>
      </c>
      <c r="D11" s="64">
        <v>222243055668</v>
      </c>
      <c r="E11" s="65">
        <v>16035738389</v>
      </c>
      <c r="F11" s="67">
        <f t="shared" si="0"/>
        <v>238278794057</v>
      </c>
      <c r="G11" s="64">
        <v>224024105158</v>
      </c>
      <c r="H11" s="65">
        <v>16476922612</v>
      </c>
      <c r="I11" s="67">
        <f t="shared" si="1"/>
        <v>240501027770</v>
      </c>
      <c r="J11" s="64">
        <v>53240513339</v>
      </c>
      <c r="K11" s="65">
        <v>1519402522</v>
      </c>
      <c r="L11" s="65">
        <f t="shared" si="2"/>
        <v>54759915861</v>
      </c>
      <c r="M11" s="90">
        <f t="shared" si="3"/>
        <v>0.22981447458518098</v>
      </c>
      <c r="N11" s="100">
        <v>54255815239</v>
      </c>
      <c r="O11" s="101">
        <v>3896126999</v>
      </c>
      <c r="P11" s="102">
        <f t="shared" si="4"/>
        <v>58151942238</v>
      </c>
      <c r="Q11" s="90">
        <f t="shared" si="5"/>
        <v>0.2440500106949893</v>
      </c>
      <c r="R11" s="100">
        <v>57467199036</v>
      </c>
      <c r="S11" s="102">
        <v>2057154253</v>
      </c>
      <c r="T11" s="102">
        <f t="shared" si="6"/>
        <v>59524353289</v>
      </c>
      <c r="U11" s="90">
        <f t="shared" si="7"/>
        <v>0.24750145078766705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164963527614</v>
      </c>
      <c r="AA11" s="65">
        <f t="shared" si="11"/>
        <v>7472683774</v>
      </c>
      <c r="AB11" s="65">
        <f t="shared" si="12"/>
        <v>172436211388</v>
      </c>
      <c r="AC11" s="90">
        <f t="shared" si="13"/>
        <v>0.71698741991617232</v>
      </c>
      <c r="AD11" s="64">
        <v>49336094421</v>
      </c>
      <c r="AE11" s="65">
        <v>71328503661</v>
      </c>
      <c r="AF11" s="65">
        <f t="shared" si="14"/>
        <v>120664598082</v>
      </c>
      <c r="AG11" s="65">
        <v>220301636805</v>
      </c>
      <c r="AH11" s="65">
        <v>220603285270</v>
      </c>
      <c r="AI11" s="65">
        <v>229850751241</v>
      </c>
      <c r="AJ11" s="90">
        <f t="shared" si="15"/>
        <v>1.0419189857471156</v>
      </c>
      <c r="AK11" s="90">
        <f t="shared" si="16"/>
        <v>-0.5066957978134643</v>
      </c>
    </row>
    <row r="12" spans="1:37" s="7" customFormat="1" ht="13" x14ac:dyDescent="0.3">
      <c r="A12" s="23" t="s">
        <v>23</v>
      </c>
      <c r="B12" s="31" t="s">
        <v>30</v>
      </c>
      <c r="C12" s="32" t="s">
        <v>31</v>
      </c>
      <c r="D12" s="64">
        <v>105332922789</v>
      </c>
      <c r="E12" s="65">
        <v>14462698733</v>
      </c>
      <c r="F12" s="67">
        <f t="shared" si="0"/>
        <v>119795621522</v>
      </c>
      <c r="G12" s="64">
        <v>106982336965</v>
      </c>
      <c r="H12" s="65">
        <v>15539706174</v>
      </c>
      <c r="I12" s="67">
        <f t="shared" si="1"/>
        <v>122522043139</v>
      </c>
      <c r="J12" s="64">
        <v>25443688436</v>
      </c>
      <c r="K12" s="65">
        <v>-1694664898</v>
      </c>
      <c r="L12" s="65">
        <f t="shared" si="2"/>
        <v>23749023538</v>
      </c>
      <c r="M12" s="90">
        <f t="shared" si="3"/>
        <v>0.1982461732429727</v>
      </c>
      <c r="N12" s="100">
        <v>25421107016</v>
      </c>
      <c r="O12" s="101">
        <v>6423007334</v>
      </c>
      <c r="P12" s="102">
        <f t="shared" si="4"/>
        <v>31844114350</v>
      </c>
      <c r="Q12" s="90">
        <f t="shared" si="5"/>
        <v>0.26582035257567366</v>
      </c>
      <c r="R12" s="100">
        <v>22835068565</v>
      </c>
      <c r="S12" s="102">
        <v>2667228216</v>
      </c>
      <c r="T12" s="102">
        <f t="shared" si="6"/>
        <v>25502296781</v>
      </c>
      <c r="U12" s="90">
        <f t="shared" si="7"/>
        <v>0.20814456017573837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73699864017</v>
      </c>
      <c r="AA12" s="65">
        <f t="shared" si="11"/>
        <v>7395570652</v>
      </c>
      <c r="AB12" s="65">
        <f t="shared" si="12"/>
        <v>81095434669</v>
      </c>
      <c r="AC12" s="90">
        <f t="shared" si="13"/>
        <v>0.66188444618898545</v>
      </c>
      <c r="AD12" s="64">
        <v>21959277417</v>
      </c>
      <c r="AE12" s="65">
        <v>2909350922</v>
      </c>
      <c r="AF12" s="65">
        <f t="shared" si="14"/>
        <v>24868628339</v>
      </c>
      <c r="AG12" s="65">
        <v>113641121720</v>
      </c>
      <c r="AH12" s="65">
        <v>116602812653</v>
      </c>
      <c r="AI12" s="65">
        <v>78539212678</v>
      </c>
      <c r="AJ12" s="90">
        <f t="shared" si="15"/>
        <v>0.67356190550673922</v>
      </c>
      <c r="AK12" s="90">
        <f t="shared" si="16"/>
        <v>2.5480635013803932E-2</v>
      </c>
    </row>
    <row r="13" spans="1:37" s="7" customFormat="1" ht="13" x14ac:dyDescent="0.3">
      <c r="A13" s="23" t="s">
        <v>23</v>
      </c>
      <c r="B13" s="31" t="s">
        <v>32</v>
      </c>
      <c r="C13" s="32" t="s">
        <v>33</v>
      </c>
      <c r="D13" s="64">
        <v>29077840065</v>
      </c>
      <c r="E13" s="65">
        <v>6735023895</v>
      </c>
      <c r="F13" s="67">
        <f t="shared" si="0"/>
        <v>35812863960</v>
      </c>
      <c r="G13" s="64">
        <v>31192063263</v>
      </c>
      <c r="H13" s="65">
        <v>7404846220</v>
      </c>
      <c r="I13" s="67">
        <f t="shared" si="1"/>
        <v>38596909483</v>
      </c>
      <c r="J13" s="64">
        <v>6177963178</v>
      </c>
      <c r="K13" s="65">
        <v>1433226600</v>
      </c>
      <c r="L13" s="65">
        <f t="shared" si="2"/>
        <v>7611189778</v>
      </c>
      <c r="M13" s="90">
        <f t="shared" si="3"/>
        <v>0.21252669952621125</v>
      </c>
      <c r="N13" s="100">
        <v>6940049748</v>
      </c>
      <c r="O13" s="101">
        <v>2625294736</v>
      </c>
      <c r="P13" s="102">
        <f t="shared" si="4"/>
        <v>9565344484</v>
      </c>
      <c r="Q13" s="90">
        <f t="shared" si="5"/>
        <v>0.26709241949160217</v>
      </c>
      <c r="R13" s="100">
        <v>6146180792</v>
      </c>
      <c r="S13" s="102">
        <v>1394226176</v>
      </c>
      <c r="T13" s="102">
        <f t="shared" si="6"/>
        <v>7540406968</v>
      </c>
      <c r="U13" s="90">
        <f t="shared" si="7"/>
        <v>0.19536297255408935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19264193718</v>
      </c>
      <c r="AA13" s="65">
        <f t="shared" si="11"/>
        <v>5452747512</v>
      </c>
      <c r="AB13" s="65">
        <f t="shared" si="12"/>
        <v>24716941230</v>
      </c>
      <c r="AC13" s="90">
        <f t="shared" si="13"/>
        <v>0.64038653770677079</v>
      </c>
      <c r="AD13" s="64">
        <v>5945188160</v>
      </c>
      <c r="AE13" s="65">
        <v>1082105986</v>
      </c>
      <c r="AF13" s="65">
        <f t="shared" si="14"/>
        <v>7027294146</v>
      </c>
      <c r="AG13" s="65">
        <v>33833696152</v>
      </c>
      <c r="AH13" s="65">
        <v>35362058053</v>
      </c>
      <c r="AI13" s="65">
        <v>22339735042</v>
      </c>
      <c r="AJ13" s="90">
        <f t="shared" si="15"/>
        <v>0.63174306790961143</v>
      </c>
      <c r="AK13" s="90">
        <f t="shared" si="16"/>
        <v>7.3017125986119202E-2</v>
      </c>
    </row>
    <row r="14" spans="1:37" s="7" customFormat="1" ht="13" x14ac:dyDescent="0.3">
      <c r="A14" s="23" t="s">
        <v>23</v>
      </c>
      <c r="B14" s="31" t="s">
        <v>34</v>
      </c>
      <c r="C14" s="32" t="s">
        <v>35</v>
      </c>
      <c r="D14" s="64">
        <v>32002455787</v>
      </c>
      <c r="E14" s="65">
        <v>4013221064</v>
      </c>
      <c r="F14" s="67">
        <f t="shared" si="0"/>
        <v>36015676851</v>
      </c>
      <c r="G14" s="64">
        <v>34748724468</v>
      </c>
      <c r="H14" s="65">
        <v>4205079105</v>
      </c>
      <c r="I14" s="67">
        <f t="shared" si="1"/>
        <v>38953803573</v>
      </c>
      <c r="J14" s="64">
        <v>7219249653</v>
      </c>
      <c r="K14" s="65">
        <v>691830329</v>
      </c>
      <c r="L14" s="65">
        <f t="shared" si="2"/>
        <v>7911079982</v>
      </c>
      <c r="M14" s="90">
        <f t="shared" si="3"/>
        <v>0.21965656829743416</v>
      </c>
      <c r="N14" s="100">
        <v>7486491960</v>
      </c>
      <c r="O14" s="101">
        <v>1029818375</v>
      </c>
      <c r="P14" s="102">
        <f t="shared" si="4"/>
        <v>8516310335</v>
      </c>
      <c r="Q14" s="90">
        <f t="shared" si="5"/>
        <v>0.23646120466464421</v>
      </c>
      <c r="R14" s="100">
        <v>8266482865</v>
      </c>
      <c r="S14" s="102">
        <v>750417780</v>
      </c>
      <c r="T14" s="102">
        <f t="shared" si="6"/>
        <v>9016900645</v>
      </c>
      <c r="U14" s="90">
        <f t="shared" si="7"/>
        <v>0.23147677037756265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22972224478</v>
      </c>
      <c r="AA14" s="65">
        <f t="shared" si="11"/>
        <v>2472066484</v>
      </c>
      <c r="AB14" s="65">
        <f t="shared" si="12"/>
        <v>25444290962</v>
      </c>
      <c r="AC14" s="90">
        <f t="shared" si="13"/>
        <v>0.65319143775824162</v>
      </c>
      <c r="AD14" s="64">
        <v>6896094884</v>
      </c>
      <c r="AE14" s="65">
        <v>581615141</v>
      </c>
      <c r="AF14" s="65">
        <f t="shared" si="14"/>
        <v>7477710025</v>
      </c>
      <c r="AG14" s="65">
        <v>34778693800</v>
      </c>
      <c r="AH14" s="65">
        <v>36870863115</v>
      </c>
      <c r="AI14" s="65">
        <v>22764792970</v>
      </c>
      <c r="AJ14" s="90">
        <f t="shared" si="15"/>
        <v>0.61741958410348974</v>
      </c>
      <c r="AK14" s="90">
        <f t="shared" si="16"/>
        <v>0.20583716336339219</v>
      </c>
    </row>
    <row r="15" spans="1:37" s="7" customFormat="1" ht="13" x14ac:dyDescent="0.3">
      <c r="A15" s="23" t="s">
        <v>23</v>
      </c>
      <c r="B15" s="31" t="s">
        <v>36</v>
      </c>
      <c r="C15" s="32" t="s">
        <v>37</v>
      </c>
      <c r="D15" s="64">
        <v>27985392538</v>
      </c>
      <c r="E15" s="65">
        <v>3555619236</v>
      </c>
      <c r="F15" s="67">
        <f t="shared" si="0"/>
        <v>31541011774</v>
      </c>
      <c r="G15" s="64">
        <v>28644839675</v>
      </c>
      <c r="H15" s="65">
        <v>3842581772</v>
      </c>
      <c r="I15" s="67">
        <f t="shared" si="1"/>
        <v>32487421447</v>
      </c>
      <c r="J15" s="64">
        <v>4344919975</v>
      </c>
      <c r="K15" s="65">
        <v>689837395</v>
      </c>
      <c r="L15" s="65">
        <f t="shared" si="2"/>
        <v>5034757370</v>
      </c>
      <c r="M15" s="90">
        <f t="shared" si="3"/>
        <v>0.15962574079980113</v>
      </c>
      <c r="N15" s="100">
        <v>5799361846</v>
      </c>
      <c r="O15" s="101">
        <v>791159433</v>
      </c>
      <c r="P15" s="102">
        <f t="shared" si="4"/>
        <v>6590521279</v>
      </c>
      <c r="Q15" s="90">
        <f t="shared" si="5"/>
        <v>0.2089508518693976</v>
      </c>
      <c r="R15" s="100">
        <v>6332802667</v>
      </c>
      <c r="S15" s="102">
        <v>394380047</v>
      </c>
      <c r="T15" s="102">
        <f t="shared" si="6"/>
        <v>6727182714</v>
      </c>
      <c r="U15" s="90">
        <f t="shared" si="7"/>
        <v>0.20707038030010261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16477084488</v>
      </c>
      <c r="AA15" s="65">
        <f t="shared" si="11"/>
        <v>1875376875</v>
      </c>
      <c r="AB15" s="65">
        <f t="shared" si="12"/>
        <v>18352461363</v>
      </c>
      <c r="AC15" s="90">
        <f t="shared" si="13"/>
        <v>0.56490975724066672</v>
      </c>
      <c r="AD15" s="64">
        <v>5762113001</v>
      </c>
      <c r="AE15" s="65">
        <v>463106001</v>
      </c>
      <c r="AF15" s="65">
        <f t="shared" si="14"/>
        <v>6225219002</v>
      </c>
      <c r="AG15" s="65">
        <v>31054219303</v>
      </c>
      <c r="AH15" s="65">
        <v>32440348865</v>
      </c>
      <c r="AI15" s="65">
        <v>7094408923</v>
      </c>
      <c r="AJ15" s="90">
        <f t="shared" si="15"/>
        <v>0.21869089486439466</v>
      </c>
      <c r="AK15" s="90">
        <f t="shared" si="16"/>
        <v>8.0633904098591946E-2</v>
      </c>
    </row>
    <row r="16" spans="1:37" s="7" customFormat="1" ht="13" x14ac:dyDescent="0.3">
      <c r="A16" s="23" t="s">
        <v>23</v>
      </c>
      <c r="B16" s="31" t="s">
        <v>38</v>
      </c>
      <c r="C16" s="32" t="s">
        <v>39</v>
      </c>
      <c r="D16" s="64">
        <v>11604633447</v>
      </c>
      <c r="E16" s="65">
        <v>2060917779</v>
      </c>
      <c r="F16" s="67">
        <f t="shared" si="0"/>
        <v>13665551226</v>
      </c>
      <c r="G16" s="64">
        <v>12284762324</v>
      </c>
      <c r="H16" s="65">
        <v>2207834931</v>
      </c>
      <c r="I16" s="67">
        <f t="shared" si="1"/>
        <v>14492597255</v>
      </c>
      <c r="J16" s="64">
        <v>2199075126</v>
      </c>
      <c r="K16" s="65">
        <v>-35078226</v>
      </c>
      <c r="L16" s="65">
        <f t="shared" si="2"/>
        <v>2163996900</v>
      </c>
      <c r="M16" s="90">
        <f t="shared" si="3"/>
        <v>0.1583541610734876</v>
      </c>
      <c r="N16" s="100">
        <v>2300878682</v>
      </c>
      <c r="O16" s="101">
        <v>491781280</v>
      </c>
      <c r="P16" s="102">
        <f t="shared" si="4"/>
        <v>2792659962</v>
      </c>
      <c r="Q16" s="90">
        <f t="shared" si="5"/>
        <v>0.20435765201236092</v>
      </c>
      <c r="R16" s="100">
        <v>2318139608</v>
      </c>
      <c r="S16" s="102">
        <v>504817841</v>
      </c>
      <c r="T16" s="102">
        <f t="shared" si="6"/>
        <v>2822957449</v>
      </c>
      <c r="U16" s="90">
        <f t="shared" si="7"/>
        <v>0.19478616560782913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6818093416</v>
      </c>
      <c r="AA16" s="65">
        <f t="shared" si="11"/>
        <v>961520895</v>
      </c>
      <c r="AB16" s="65">
        <f t="shared" si="12"/>
        <v>7779614311</v>
      </c>
      <c r="AC16" s="90">
        <f t="shared" si="13"/>
        <v>0.53679917920274811</v>
      </c>
      <c r="AD16" s="64">
        <v>2132468395</v>
      </c>
      <c r="AE16" s="65">
        <v>246338370</v>
      </c>
      <c r="AF16" s="65">
        <f t="shared" si="14"/>
        <v>2378806765</v>
      </c>
      <c r="AG16" s="65">
        <v>12312726049</v>
      </c>
      <c r="AH16" s="65">
        <v>13482069790</v>
      </c>
      <c r="AI16" s="65">
        <v>7270226306</v>
      </c>
      <c r="AJ16" s="90">
        <f t="shared" si="15"/>
        <v>0.53925149619033386</v>
      </c>
      <c r="AK16" s="90">
        <f t="shared" si="16"/>
        <v>0.18671154401227708</v>
      </c>
    </row>
    <row r="17" spans="1:37" s="7" customFormat="1" ht="13" x14ac:dyDescent="0.3">
      <c r="A17" s="23" t="s">
        <v>23</v>
      </c>
      <c r="B17" s="33" t="s">
        <v>40</v>
      </c>
      <c r="C17" s="32" t="s">
        <v>41</v>
      </c>
      <c r="D17" s="64">
        <v>104076348608</v>
      </c>
      <c r="E17" s="65">
        <v>18438947447</v>
      </c>
      <c r="F17" s="67">
        <f t="shared" si="0"/>
        <v>122515296055</v>
      </c>
      <c r="G17" s="64">
        <v>105118437927</v>
      </c>
      <c r="H17" s="65">
        <v>19438049989</v>
      </c>
      <c r="I17" s="67">
        <f t="shared" si="1"/>
        <v>124556487916</v>
      </c>
      <c r="J17" s="64">
        <v>20699988922</v>
      </c>
      <c r="K17" s="65">
        <v>2512938658</v>
      </c>
      <c r="L17" s="65">
        <f t="shared" si="2"/>
        <v>23212927580</v>
      </c>
      <c r="M17" s="90">
        <f t="shared" si="3"/>
        <v>0.18946962809916543</v>
      </c>
      <c r="N17" s="100">
        <v>25528709552</v>
      </c>
      <c r="O17" s="101">
        <v>4451465316</v>
      </c>
      <c r="P17" s="102">
        <f t="shared" si="4"/>
        <v>29980174868</v>
      </c>
      <c r="Q17" s="90">
        <f t="shared" si="5"/>
        <v>0.24470556602614904</v>
      </c>
      <c r="R17" s="100">
        <v>23122865830</v>
      </c>
      <c r="S17" s="102">
        <v>3293048070</v>
      </c>
      <c r="T17" s="102">
        <f t="shared" si="6"/>
        <v>26415913900</v>
      </c>
      <c r="U17" s="90">
        <f t="shared" si="7"/>
        <v>0.21207979079993572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69351564304</v>
      </c>
      <c r="AA17" s="65">
        <f t="shared" si="11"/>
        <v>10257452044</v>
      </c>
      <c r="AB17" s="65">
        <f t="shared" si="12"/>
        <v>79609016348</v>
      </c>
      <c r="AC17" s="90">
        <f t="shared" si="13"/>
        <v>0.63913986079703655</v>
      </c>
      <c r="AD17" s="64">
        <v>21589426973</v>
      </c>
      <c r="AE17" s="65">
        <v>2620335411</v>
      </c>
      <c r="AF17" s="65">
        <f t="shared" si="14"/>
        <v>24209762384</v>
      </c>
      <c r="AG17" s="65">
        <v>112116589829</v>
      </c>
      <c r="AH17" s="65">
        <v>113817610713</v>
      </c>
      <c r="AI17" s="65">
        <v>72834233768</v>
      </c>
      <c r="AJ17" s="90">
        <f t="shared" si="15"/>
        <v>0.63992060026332143</v>
      </c>
      <c r="AK17" s="90">
        <f t="shared" si="16"/>
        <v>9.1126524953339727E-2</v>
      </c>
    </row>
    <row r="18" spans="1:37" s="7" customFormat="1" ht="13" x14ac:dyDescent="0.3">
      <c r="A18" s="34" t="s">
        <v>0</v>
      </c>
      <c r="B18" s="35" t="s">
        <v>616</v>
      </c>
      <c r="C18" s="34" t="s">
        <v>0</v>
      </c>
      <c r="D18" s="68">
        <f>SUM(D9:D17)</f>
        <v>618305692027</v>
      </c>
      <c r="E18" s="69">
        <f>SUM(E9:E17)</f>
        <v>78879394125</v>
      </c>
      <c r="F18" s="70">
        <f t="shared" si="0"/>
        <v>697185086152</v>
      </c>
      <c r="G18" s="68">
        <f>SUM(G9:G17)</f>
        <v>630404334305</v>
      </c>
      <c r="H18" s="69">
        <f>SUM(H9:H17)</f>
        <v>83903641684</v>
      </c>
      <c r="I18" s="70">
        <f t="shared" si="1"/>
        <v>714307975989</v>
      </c>
      <c r="J18" s="68">
        <f>SUM(J9:J17)</f>
        <v>139516826836</v>
      </c>
      <c r="K18" s="69">
        <f>SUM(K9:K17)</f>
        <v>5534566266</v>
      </c>
      <c r="L18" s="69">
        <f t="shared" si="2"/>
        <v>145051393102</v>
      </c>
      <c r="M18" s="91">
        <f t="shared" si="3"/>
        <v>0.20805292021174412</v>
      </c>
      <c r="N18" s="103">
        <f>SUM(N9:N17)</f>
        <v>142172598459</v>
      </c>
      <c r="O18" s="104">
        <f>SUM(O9:O17)</f>
        <v>22584653474</v>
      </c>
      <c r="P18" s="105">
        <f t="shared" si="4"/>
        <v>164757251933</v>
      </c>
      <c r="Q18" s="91">
        <f t="shared" si="5"/>
        <v>0.23631780886529133</v>
      </c>
      <c r="R18" s="103">
        <f>SUM(R9:R17)</f>
        <v>138172771409</v>
      </c>
      <c r="S18" s="105">
        <f>SUM(S9:S17)</f>
        <v>12915520145</v>
      </c>
      <c r="T18" s="105">
        <f t="shared" si="6"/>
        <v>151088291554</v>
      </c>
      <c r="U18" s="91">
        <f t="shared" si="7"/>
        <v>0.2115170159549313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f t="shared" si="10"/>
        <v>419862196704</v>
      </c>
      <c r="AA18" s="69">
        <f t="shared" si="11"/>
        <v>41034739885</v>
      </c>
      <c r="AB18" s="69">
        <f t="shared" si="12"/>
        <v>460896936589</v>
      </c>
      <c r="AC18" s="91">
        <f t="shared" si="13"/>
        <v>0.64523560156368409</v>
      </c>
      <c r="AD18" s="68">
        <f>SUM(AD9:AD17)</f>
        <v>131635593431</v>
      </c>
      <c r="AE18" s="69">
        <f>SUM(AE9:AE17)</f>
        <v>81122506839</v>
      </c>
      <c r="AF18" s="69">
        <f t="shared" si="14"/>
        <v>212758100270</v>
      </c>
      <c r="AG18" s="69">
        <f>SUM(AG9:AG17)</f>
        <v>649178825178</v>
      </c>
      <c r="AH18" s="69">
        <f>SUM(AH9:AH17)</f>
        <v>664614867321</v>
      </c>
      <c r="AI18" s="69">
        <f>SUM(AI9:AI17)</f>
        <v>498971700348</v>
      </c>
      <c r="AJ18" s="91">
        <f t="shared" si="15"/>
        <v>0.75076818904053111</v>
      </c>
      <c r="AK18" s="91">
        <f t="shared" si="16"/>
        <v>-0.28985880508304085</v>
      </c>
    </row>
    <row r="19" spans="1:37" s="7" customFormat="1" ht="12.75" customHeight="1" x14ac:dyDescent="0.3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ht="13" x14ac:dyDescent="0.3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5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5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5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451</v>
      </c>
      <c r="C9" s="57" t="s">
        <v>452</v>
      </c>
      <c r="D9" s="77">
        <v>423299568</v>
      </c>
      <c r="E9" s="78">
        <v>160220928</v>
      </c>
      <c r="F9" s="79">
        <f>$D9       +$E9</f>
        <v>583520496</v>
      </c>
      <c r="G9" s="77">
        <v>422975439</v>
      </c>
      <c r="H9" s="78">
        <v>158931129</v>
      </c>
      <c r="I9" s="79">
        <f>$G9       +$H9</f>
        <v>581906568</v>
      </c>
      <c r="J9" s="77">
        <v>60975495</v>
      </c>
      <c r="K9" s="78">
        <v>23595010</v>
      </c>
      <c r="L9" s="78">
        <f>$J9       +$K9</f>
        <v>84570505</v>
      </c>
      <c r="M9" s="95">
        <f>IF(($F9       =0),0,($L9       /$F9       ))</f>
        <v>0.1449315072559165</v>
      </c>
      <c r="N9" s="77">
        <v>79030457</v>
      </c>
      <c r="O9" s="78">
        <v>33829119</v>
      </c>
      <c r="P9" s="78">
        <f>$N9       +$O9</f>
        <v>112859576</v>
      </c>
      <c r="Q9" s="95">
        <f>IF(($F9       =0),0,($P9       /$F9       ))</f>
        <v>0.19341150272123431</v>
      </c>
      <c r="R9" s="77">
        <v>65428214</v>
      </c>
      <c r="S9" s="78">
        <v>8288437</v>
      </c>
      <c r="T9" s="78">
        <f>$R9       +$S9</f>
        <v>73716651</v>
      </c>
      <c r="U9" s="95">
        <f>IF(($I9       =0),0,($T9       /$I9       ))</f>
        <v>0.12668124928261679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205434166</v>
      </c>
      <c r="AA9" s="78">
        <f>$K9       +$O9       +$S9</f>
        <v>65712566</v>
      </c>
      <c r="AB9" s="78">
        <f>$Z9       +$AA9</f>
        <v>271146732</v>
      </c>
      <c r="AC9" s="95">
        <f>IF(($I9       =0),0,($AB9       /$I9       ))</f>
        <v>0.4659626594900369</v>
      </c>
      <c r="AD9" s="77">
        <v>59744542</v>
      </c>
      <c r="AE9" s="78">
        <v>22145911</v>
      </c>
      <c r="AF9" s="78">
        <f>$AD9       +$AE9</f>
        <v>81890453</v>
      </c>
      <c r="AG9" s="78">
        <v>560197451</v>
      </c>
      <c r="AH9" s="78">
        <v>658132452</v>
      </c>
      <c r="AI9" s="79">
        <v>288128513</v>
      </c>
      <c r="AJ9" s="114">
        <f>IF(($AH9       =0),0,($AI9       /$AH9       ))</f>
        <v>0.43779715181101569</v>
      </c>
      <c r="AK9" s="115">
        <f>IF(($AF9       =0),0,(($T9       /$AF9       )-1))</f>
        <v>-9.9813857422427543E-2</v>
      </c>
    </row>
    <row r="10" spans="1:37" ht="13" x14ac:dyDescent="0.3">
      <c r="A10" s="55" t="s">
        <v>101</v>
      </c>
      <c r="B10" s="56" t="s">
        <v>453</v>
      </c>
      <c r="C10" s="57" t="s">
        <v>454</v>
      </c>
      <c r="D10" s="77">
        <v>724214400</v>
      </c>
      <c r="E10" s="78">
        <v>134586828</v>
      </c>
      <c r="F10" s="79">
        <f t="shared" ref="F10:F45" si="0">$D10      +$E10</f>
        <v>858801228</v>
      </c>
      <c r="G10" s="77">
        <v>736293253</v>
      </c>
      <c r="H10" s="78">
        <v>126301361</v>
      </c>
      <c r="I10" s="79">
        <f t="shared" ref="I10:I45" si="1">$G10      +$H10</f>
        <v>862594614</v>
      </c>
      <c r="J10" s="77">
        <v>186387589</v>
      </c>
      <c r="K10" s="78">
        <v>38241784</v>
      </c>
      <c r="L10" s="78">
        <f t="shared" ref="L10:L45" si="2">$J10      +$K10</f>
        <v>224629373</v>
      </c>
      <c r="M10" s="95">
        <f t="shared" ref="M10:M45" si="3">IF(($F10      =0),0,($L10      /$F10      ))</f>
        <v>0.26156154145601662</v>
      </c>
      <c r="N10" s="77">
        <v>199709332</v>
      </c>
      <c r="O10" s="78">
        <v>52801982</v>
      </c>
      <c r="P10" s="78">
        <f t="shared" ref="P10:P45" si="4">$N10      +$O10</f>
        <v>252511314</v>
      </c>
      <c r="Q10" s="95">
        <f t="shared" ref="Q10:Q45" si="5">IF(($F10      =0),0,($P10      /$F10      ))</f>
        <v>0.29402765828369309</v>
      </c>
      <c r="R10" s="77">
        <v>195567341</v>
      </c>
      <c r="S10" s="78">
        <v>26463360</v>
      </c>
      <c r="T10" s="78">
        <f t="shared" ref="T10:T45" si="6">$R10      +$S10</f>
        <v>222030701</v>
      </c>
      <c r="U10" s="95">
        <f t="shared" ref="U10:U45" si="7">IF(($I10      =0),0,($T10      /$I10      ))</f>
        <v>0.25739866374820652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f t="shared" ref="Z10:Z45" si="10">$J10      +$N10      +$R10</f>
        <v>581664262</v>
      </c>
      <c r="AA10" s="78">
        <f t="shared" ref="AA10:AA45" si="11">$K10      +$O10      +$S10</f>
        <v>117507126</v>
      </c>
      <c r="AB10" s="78">
        <f t="shared" ref="AB10:AB45" si="12">$Z10      +$AA10</f>
        <v>699171388</v>
      </c>
      <c r="AC10" s="95">
        <f t="shared" ref="AC10:AC45" si="13">IF(($I10      =0),0,($AB10      /$I10      ))</f>
        <v>0.81054457870751329</v>
      </c>
      <c r="AD10" s="77">
        <v>112868065</v>
      </c>
      <c r="AE10" s="78">
        <v>15512091</v>
      </c>
      <c r="AF10" s="78">
        <f t="shared" ref="AF10:AF45" si="14">$AD10      +$AE10</f>
        <v>128380156</v>
      </c>
      <c r="AG10" s="78">
        <v>851499824</v>
      </c>
      <c r="AH10" s="78">
        <v>929830938</v>
      </c>
      <c r="AI10" s="79">
        <v>586152447</v>
      </c>
      <c r="AJ10" s="114">
        <f t="shared" ref="AJ10:AJ45" si="15">IF(($AH10      =0),0,($AI10      /$AH10      ))</f>
        <v>0.6303860444359618</v>
      </c>
      <c r="AK10" s="115">
        <f t="shared" ref="AK10:AK45" si="16">IF(($AF10      =0),0,(($T10      /$AF10      )-1))</f>
        <v>0.72947835489466151</v>
      </c>
    </row>
    <row r="11" spans="1:37" ht="13" x14ac:dyDescent="0.3">
      <c r="A11" s="55" t="s">
        <v>101</v>
      </c>
      <c r="B11" s="56" t="s">
        <v>455</v>
      </c>
      <c r="C11" s="57" t="s">
        <v>456</v>
      </c>
      <c r="D11" s="77">
        <v>808337357</v>
      </c>
      <c r="E11" s="78">
        <v>76481914</v>
      </c>
      <c r="F11" s="79">
        <f t="shared" si="0"/>
        <v>884819271</v>
      </c>
      <c r="G11" s="77">
        <v>846134981</v>
      </c>
      <c r="H11" s="78">
        <v>107341352</v>
      </c>
      <c r="I11" s="79">
        <f t="shared" si="1"/>
        <v>953476333</v>
      </c>
      <c r="J11" s="77">
        <v>152353448</v>
      </c>
      <c r="K11" s="78">
        <v>17789547</v>
      </c>
      <c r="L11" s="78">
        <f t="shared" si="2"/>
        <v>170142995</v>
      </c>
      <c r="M11" s="95">
        <f t="shared" si="3"/>
        <v>0.19229124023000624</v>
      </c>
      <c r="N11" s="77">
        <v>221868241</v>
      </c>
      <c r="O11" s="78">
        <v>13351938</v>
      </c>
      <c r="P11" s="78">
        <f t="shared" si="4"/>
        <v>235220179</v>
      </c>
      <c r="Q11" s="95">
        <f t="shared" si="5"/>
        <v>0.26583980108633959</v>
      </c>
      <c r="R11" s="77">
        <v>120080789</v>
      </c>
      <c r="S11" s="78">
        <v>7810168</v>
      </c>
      <c r="T11" s="78">
        <f t="shared" si="6"/>
        <v>127890957</v>
      </c>
      <c r="U11" s="95">
        <f t="shared" si="7"/>
        <v>0.13413123385832379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494302478</v>
      </c>
      <c r="AA11" s="78">
        <f t="shared" si="11"/>
        <v>38951653</v>
      </c>
      <c r="AB11" s="78">
        <f t="shared" si="12"/>
        <v>533254131</v>
      </c>
      <c r="AC11" s="95">
        <f t="shared" si="13"/>
        <v>0.55927358922709625</v>
      </c>
      <c r="AD11" s="77">
        <v>214452983</v>
      </c>
      <c r="AE11" s="78">
        <v>12888695</v>
      </c>
      <c r="AF11" s="78">
        <f t="shared" si="14"/>
        <v>227341678</v>
      </c>
      <c r="AG11" s="78">
        <v>920840130</v>
      </c>
      <c r="AH11" s="78">
        <v>888152146</v>
      </c>
      <c r="AI11" s="79">
        <v>580292472</v>
      </c>
      <c r="AJ11" s="114">
        <f t="shared" si="15"/>
        <v>0.65337056788466064</v>
      </c>
      <c r="AK11" s="115">
        <f t="shared" si="16"/>
        <v>-0.43745045728042875</v>
      </c>
    </row>
    <row r="12" spans="1:37" ht="13" x14ac:dyDescent="0.3">
      <c r="A12" s="55" t="s">
        <v>116</v>
      </c>
      <c r="B12" s="56" t="s">
        <v>457</v>
      </c>
      <c r="C12" s="57" t="s">
        <v>458</v>
      </c>
      <c r="D12" s="77">
        <v>126675461</v>
      </c>
      <c r="E12" s="78">
        <v>680000</v>
      </c>
      <c r="F12" s="79">
        <f t="shared" si="0"/>
        <v>127355461</v>
      </c>
      <c r="G12" s="77">
        <v>125898471</v>
      </c>
      <c r="H12" s="78">
        <v>516150</v>
      </c>
      <c r="I12" s="79">
        <f t="shared" si="1"/>
        <v>126414621</v>
      </c>
      <c r="J12" s="77">
        <v>23442100</v>
      </c>
      <c r="K12" s="78">
        <v>228035</v>
      </c>
      <c r="L12" s="78">
        <f t="shared" si="2"/>
        <v>23670135</v>
      </c>
      <c r="M12" s="95">
        <f t="shared" si="3"/>
        <v>0.18585881448774308</v>
      </c>
      <c r="N12" s="77">
        <v>38345085</v>
      </c>
      <c r="O12" s="78">
        <v>-10699</v>
      </c>
      <c r="P12" s="78">
        <f t="shared" si="4"/>
        <v>38334386</v>
      </c>
      <c r="Q12" s="95">
        <f t="shared" si="5"/>
        <v>0.30100307987578168</v>
      </c>
      <c r="R12" s="77">
        <v>30411625</v>
      </c>
      <c r="S12" s="78">
        <v>-34416</v>
      </c>
      <c r="T12" s="78">
        <f t="shared" si="6"/>
        <v>30377209</v>
      </c>
      <c r="U12" s="95">
        <f t="shared" si="7"/>
        <v>0.24029822468083023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92198810</v>
      </c>
      <c r="AA12" s="78">
        <f t="shared" si="11"/>
        <v>182920</v>
      </c>
      <c r="AB12" s="78">
        <f t="shared" si="12"/>
        <v>92381730</v>
      </c>
      <c r="AC12" s="95">
        <f t="shared" si="13"/>
        <v>0.73078358554743439</v>
      </c>
      <c r="AD12" s="77">
        <v>29788053</v>
      </c>
      <c r="AE12" s="78">
        <v>344000</v>
      </c>
      <c r="AF12" s="78">
        <f t="shared" si="14"/>
        <v>30132053</v>
      </c>
      <c r="AG12" s="78">
        <v>131023255</v>
      </c>
      <c r="AH12" s="78">
        <v>138220392</v>
      </c>
      <c r="AI12" s="79">
        <v>87873882</v>
      </c>
      <c r="AJ12" s="114">
        <f t="shared" si="15"/>
        <v>0.63575193738417413</v>
      </c>
      <c r="AK12" s="115">
        <f t="shared" si="16"/>
        <v>8.1360536568815256E-3</v>
      </c>
    </row>
    <row r="13" spans="1:37" ht="14" x14ac:dyDescent="0.3">
      <c r="A13" s="58" t="s">
        <v>0</v>
      </c>
      <c r="B13" s="59" t="s">
        <v>459</v>
      </c>
      <c r="C13" s="60" t="s">
        <v>0</v>
      </c>
      <c r="D13" s="80">
        <f>SUM(D9:D12)</f>
        <v>2082526786</v>
      </c>
      <c r="E13" s="81">
        <f>SUM(E9:E12)</f>
        <v>371969670</v>
      </c>
      <c r="F13" s="82">
        <f t="shared" si="0"/>
        <v>2454496456</v>
      </c>
      <c r="G13" s="80">
        <f>SUM(G9:G12)</f>
        <v>2131302144</v>
      </c>
      <c r="H13" s="81">
        <f>SUM(H9:H12)</f>
        <v>393089992</v>
      </c>
      <c r="I13" s="82">
        <f t="shared" si="1"/>
        <v>2524392136</v>
      </c>
      <c r="J13" s="80">
        <f>SUM(J9:J12)</f>
        <v>423158632</v>
      </c>
      <c r="K13" s="81">
        <f>SUM(K9:K12)</f>
        <v>79854376</v>
      </c>
      <c r="L13" s="81">
        <f t="shared" si="2"/>
        <v>503013008</v>
      </c>
      <c r="M13" s="96">
        <f t="shared" si="3"/>
        <v>0.20493531647617094</v>
      </c>
      <c r="N13" s="80">
        <f>SUM(N9:N12)</f>
        <v>538953115</v>
      </c>
      <c r="O13" s="81">
        <f>SUM(O9:O12)</f>
        <v>99972340</v>
      </c>
      <c r="P13" s="81">
        <f t="shared" si="4"/>
        <v>638925455</v>
      </c>
      <c r="Q13" s="96">
        <f t="shared" si="5"/>
        <v>0.26030815951603886</v>
      </c>
      <c r="R13" s="80">
        <f>SUM(R9:R12)</f>
        <v>411487969</v>
      </c>
      <c r="S13" s="81">
        <f>SUM(S9:S12)</f>
        <v>42527549</v>
      </c>
      <c r="T13" s="81">
        <f t="shared" si="6"/>
        <v>454015518</v>
      </c>
      <c r="U13" s="96">
        <f t="shared" si="7"/>
        <v>0.17985142305165222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f t="shared" si="10"/>
        <v>1373599716</v>
      </c>
      <c r="AA13" s="81">
        <f t="shared" si="11"/>
        <v>222354265</v>
      </c>
      <c r="AB13" s="81">
        <f t="shared" si="12"/>
        <v>1595953981</v>
      </c>
      <c r="AC13" s="96">
        <f t="shared" si="13"/>
        <v>0.63221318044860209</v>
      </c>
      <c r="AD13" s="80">
        <f>SUM(AD9:AD12)</f>
        <v>416853643</v>
      </c>
      <c r="AE13" s="81">
        <f>SUM(AE9:AE12)</f>
        <v>50890697</v>
      </c>
      <c r="AF13" s="81">
        <f t="shared" si="14"/>
        <v>467744340</v>
      </c>
      <c r="AG13" s="81">
        <f>SUM(AG9:AG12)</f>
        <v>2463560660</v>
      </c>
      <c r="AH13" s="81">
        <f>SUM(AH9:AH12)</f>
        <v>2614335928</v>
      </c>
      <c r="AI13" s="82">
        <f>SUM(AI9:AI12)</f>
        <v>1542447314</v>
      </c>
      <c r="AJ13" s="116">
        <f t="shared" si="15"/>
        <v>0.5899958369848789</v>
      </c>
      <c r="AK13" s="117">
        <f t="shared" si="16"/>
        <v>-2.9351123735671503E-2</v>
      </c>
    </row>
    <row r="14" spans="1:37" ht="13" x14ac:dyDescent="0.3">
      <c r="A14" s="55" t="s">
        <v>101</v>
      </c>
      <c r="B14" s="56" t="s">
        <v>460</v>
      </c>
      <c r="C14" s="57" t="s">
        <v>461</v>
      </c>
      <c r="D14" s="77">
        <v>136326107</v>
      </c>
      <c r="E14" s="78">
        <v>21726655</v>
      </c>
      <c r="F14" s="79">
        <f t="shared" si="0"/>
        <v>158052762</v>
      </c>
      <c r="G14" s="77">
        <v>137928388</v>
      </c>
      <c r="H14" s="78">
        <v>21726655</v>
      </c>
      <c r="I14" s="79">
        <f t="shared" si="1"/>
        <v>159655043</v>
      </c>
      <c r="J14" s="77">
        <v>24462164</v>
      </c>
      <c r="K14" s="78">
        <v>1707723</v>
      </c>
      <c r="L14" s="78">
        <f t="shared" si="2"/>
        <v>26169887</v>
      </c>
      <c r="M14" s="95">
        <f t="shared" si="3"/>
        <v>0.16557690399614783</v>
      </c>
      <c r="N14" s="77">
        <v>18521890</v>
      </c>
      <c r="O14" s="78">
        <v>5717854</v>
      </c>
      <c r="P14" s="78">
        <f t="shared" si="4"/>
        <v>24239744</v>
      </c>
      <c r="Q14" s="95">
        <f t="shared" si="5"/>
        <v>0.15336488710016974</v>
      </c>
      <c r="R14" s="77">
        <v>21704166</v>
      </c>
      <c r="S14" s="78">
        <v>3713918</v>
      </c>
      <c r="T14" s="78">
        <f t="shared" si="6"/>
        <v>25418084</v>
      </c>
      <c r="U14" s="95">
        <f t="shared" si="7"/>
        <v>0.15920627073458618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64688220</v>
      </c>
      <c r="AA14" s="78">
        <f t="shared" si="11"/>
        <v>11139495</v>
      </c>
      <c r="AB14" s="78">
        <f t="shared" si="12"/>
        <v>75827715</v>
      </c>
      <c r="AC14" s="95">
        <f t="shared" si="13"/>
        <v>0.47494719599931462</v>
      </c>
      <c r="AD14" s="77">
        <v>21112591</v>
      </c>
      <c r="AE14" s="78">
        <v>958101</v>
      </c>
      <c r="AF14" s="78">
        <f t="shared" si="14"/>
        <v>22070692</v>
      </c>
      <c r="AG14" s="78">
        <v>142615973</v>
      </c>
      <c r="AH14" s="78">
        <v>143574466</v>
      </c>
      <c r="AI14" s="79">
        <v>66647048</v>
      </c>
      <c r="AJ14" s="114">
        <f t="shared" si="15"/>
        <v>0.46419847384283497</v>
      </c>
      <c r="AK14" s="115">
        <f t="shared" si="16"/>
        <v>0.15166683491392119</v>
      </c>
    </row>
    <row r="15" spans="1:37" ht="13" x14ac:dyDescent="0.3">
      <c r="A15" s="55" t="s">
        <v>101</v>
      </c>
      <c r="B15" s="56" t="s">
        <v>462</v>
      </c>
      <c r="C15" s="57" t="s">
        <v>463</v>
      </c>
      <c r="D15" s="77">
        <v>564107286</v>
      </c>
      <c r="E15" s="78">
        <v>77642214</v>
      </c>
      <c r="F15" s="79">
        <f t="shared" si="0"/>
        <v>641749500</v>
      </c>
      <c r="G15" s="77">
        <v>624752122</v>
      </c>
      <c r="H15" s="78">
        <v>92693821</v>
      </c>
      <c r="I15" s="79">
        <f t="shared" si="1"/>
        <v>717445943</v>
      </c>
      <c r="J15" s="77">
        <v>135798439</v>
      </c>
      <c r="K15" s="78">
        <v>5399545</v>
      </c>
      <c r="L15" s="78">
        <f t="shared" si="2"/>
        <v>141197984</v>
      </c>
      <c r="M15" s="95">
        <f t="shared" si="3"/>
        <v>0.22002040359984698</v>
      </c>
      <c r="N15" s="77">
        <v>112836928</v>
      </c>
      <c r="O15" s="78">
        <v>8493434</v>
      </c>
      <c r="P15" s="78">
        <f t="shared" si="4"/>
        <v>121330362</v>
      </c>
      <c r="Q15" s="95">
        <f t="shared" si="5"/>
        <v>0.18906187227259233</v>
      </c>
      <c r="R15" s="77">
        <v>104770827</v>
      </c>
      <c r="S15" s="78">
        <v>8182790</v>
      </c>
      <c r="T15" s="78">
        <f t="shared" si="6"/>
        <v>112953617</v>
      </c>
      <c r="U15" s="95">
        <f t="shared" si="7"/>
        <v>0.15743850544012344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353406194</v>
      </c>
      <c r="AA15" s="78">
        <f t="shared" si="11"/>
        <v>22075769</v>
      </c>
      <c r="AB15" s="78">
        <f t="shared" si="12"/>
        <v>375481963</v>
      </c>
      <c r="AC15" s="95">
        <f t="shared" si="13"/>
        <v>0.52335923934550699</v>
      </c>
      <c r="AD15" s="77">
        <v>70821226</v>
      </c>
      <c r="AE15" s="78">
        <v>2016871</v>
      </c>
      <c r="AF15" s="78">
        <f t="shared" si="14"/>
        <v>72838097</v>
      </c>
      <c r="AG15" s="78">
        <v>482880149</v>
      </c>
      <c r="AH15" s="78">
        <v>597315635</v>
      </c>
      <c r="AI15" s="79">
        <v>255016185</v>
      </c>
      <c r="AJ15" s="114">
        <f t="shared" si="15"/>
        <v>0.42693706653099744</v>
      </c>
      <c r="AK15" s="115">
        <f t="shared" si="16"/>
        <v>0.5507491498576631</v>
      </c>
    </row>
    <row r="16" spans="1:37" ht="13" x14ac:dyDescent="0.3">
      <c r="A16" s="55" t="s">
        <v>101</v>
      </c>
      <c r="B16" s="56" t="s">
        <v>464</v>
      </c>
      <c r="C16" s="57" t="s">
        <v>465</v>
      </c>
      <c r="D16" s="77">
        <v>108448371</v>
      </c>
      <c r="E16" s="78">
        <v>9687000</v>
      </c>
      <c r="F16" s="79">
        <f t="shared" si="0"/>
        <v>118135371</v>
      </c>
      <c r="G16" s="77">
        <v>127855581</v>
      </c>
      <c r="H16" s="78">
        <v>5672180</v>
      </c>
      <c r="I16" s="79">
        <f t="shared" si="1"/>
        <v>133527761</v>
      </c>
      <c r="J16" s="77">
        <v>22129385</v>
      </c>
      <c r="K16" s="78">
        <v>221996</v>
      </c>
      <c r="L16" s="78">
        <f t="shared" si="2"/>
        <v>22351381</v>
      </c>
      <c r="M16" s="95">
        <f t="shared" si="3"/>
        <v>0.1892014289268199</v>
      </c>
      <c r="N16" s="77">
        <v>18448816</v>
      </c>
      <c r="O16" s="78">
        <v>88855</v>
      </c>
      <c r="P16" s="78">
        <f t="shared" si="4"/>
        <v>18537671</v>
      </c>
      <c r="Q16" s="95">
        <f t="shared" si="5"/>
        <v>0.15691888757009109</v>
      </c>
      <c r="R16" s="77">
        <v>13754717</v>
      </c>
      <c r="S16" s="78">
        <v>894628</v>
      </c>
      <c r="T16" s="78">
        <f t="shared" si="6"/>
        <v>14649345</v>
      </c>
      <c r="U16" s="95">
        <f t="shared" si="7"/>
        <v>0.10971010739856561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54332918</v>
      </c>
      <c r="AA16" s="78">
        <f t="shared" si="11"/>
        <v>1205479</v>
      </c>
      <c r="AB16" s="78">
        <f t="shared" si="12"/>
        <v>55538397</v>
      </c>
      <c r="AC16" s="95">
        <f t="shared" si="13"/>
        <v>0.415931463120991</v>
      </c>
      <c r="AD16" s="77">
        <v>14937958</v>
      </c>
      <c r="AE16" s="78">
        <v>448310</v>
      </c>
      <c r="AF16" s="78">
        <f t="shared" si="14"/>
        <v>15386268</v>
      </c>
      <c r="AG16" s="78">
        <v>118431350</v>
      </c>
      <c r="AH16" s="78">
        <v>118853714</v>
      </c>
      <c r="AI16" s="79">
        <v>49971702</v>
      </c>
      <c r="AJ16" s="114">
        <f t="shared" si="15"/>
        <v>0.42044712208151946</v>
      </c>
      <c r="AK16" s="115">
        <f t="shared" si="16"/>
        <v>-4.7894850135198452E-2</v>
      </c>
    </row>
    <row r="17" spans="1:37" ht="13" x14ac:dyDescent="0.3">
      <c r="A17" s="55" t="s">
        <v>101</v>
      </c>
      <c r="B17" s="56" t="s">
        <v>466</v>
      </c>
      <c r="C17" s="57" t="s">
        <v>467</v>
      </c>
      <c r="D17" s="77">
        <v>174508889</v>
      </c>
      <c r="E17" s="78">
        <v>20392250</v>
      </c>
      <c r="F17" s="79">
        <f t="shared" si="0"/>
        <v>194901139</v>
      </c>
      <c r="G17" s="77">
        <v>180539490</v>
      </c>
      <c r="H17" s="78">
        <v>20080741</v>
      </c>
      <c r="I17" s="79">
        <f t="shared" si="1"/>
        <v>200620231</v>
      </c>
      <c r="J17" s="77">
        <v>22492960</v>
      </c>
      <c r="K17" s="78">
        <v>2128037</v>
      </c>
      <c r="L17" s="78">
        <f t="shared" si="2"/>
        <v>24620997</v>
      </c>
      <c r="M17" s="95">
        <f t="shared" si="3"/>
        <v>0.1263255675483764</v>
      </c>
      <c r="N17" s="77">
        <v>35328280</v>
      </c>
      <c r="O17" s="78">
        <v>5463244</v>
      </c>
      <c r="P17" s="78">
        <f t="shared" si="4"/>
        <v>40791524</v>
      </c>
      <c r="Q17" s="95">
        <f t="shared" si="5"/>
        <v>0.20929341002978952</v>
      </c>
      <c r="R17" s="77">
        <v>33170709</v>
      </c>
      <c r="S17" s="78">
        <v>3784262</v>
      </c>
      <c r="T17" s="78">
        <f t="shared" si="6"/>
        <v>36954971</v>
      </c>
      <c r="U17" s="95">
        <f t="shared" si="7"/>
        <v>0.18420361105057245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90991949</v>
      </c>
      <c r="AA17" s="78">
        <f t="shared" si="11"/>
        <v>11375543</v>
      </c>
      <c r="AB17" s="78">
        <f t="shared" si="12"/>
        <v>102367492</v>
      </c>
      <c r="AC17" s="95">
        <f t="shared" si="13"/>
        <v>0.51025507990766894</v>
      </c>
      <c r="AD17" s="77">
        <v>33006666</v>
      </c>
      <c r="AE17" s="78">
        <v>13444304</v>
      </c>
      <c r="AF17" s="78">
        <f t="shared" si="14"/>
        <v>46450970</v>
      </c>
      <c r="AG17" s="78">
        <v>285985783</v>
      </c>
      <c r="AH17" s="78">
        <v>297776938</v>
      </c>
      <c r="AI17" s="79">
        <v>192169552</v>
      </c>
      <c r="AJ17" s="114">
        <f t="shared" si="15"/>
        <v>0.64534733042355352</v>
      </c>
      <c r="AK17" s="115">
        <f t="shared" si="16"/>
        <v>-0.20443058562609129</v>
      </c>
    </row>
    <row r="18" spans="1:37" ht="13" x14ac:dyDescent="0.3">
      <c r="A18" s="55" t="s">
        <v>101</v>
      </c>
      <c r="B18" s="56" t="s">
        <v>468</v>
      </c>
      <c r="C18" s="57" t="s">
        <v>469</v>
      </c>
      <c r="D18" s="77">
        <v>88329336</v>
      </c>
      <c r="E18" s="78">
        <v>44447000</v>
      </c>
      <c r="F18" s="79">
        <f t="shared" si="0"/>
        <v>132776336</v>
      </c>
      <c r="G18" s="77">
        <v>91757796</v>
      </c>
      <c r="H18" s="78">
        <v>41197000</v>
      </c>
      <c r="I18" s="79">
        <f t="shared" si="1"/>
        <v>132954796</v>
      </c>
      <c r="J18" s="77">
        <v>16796381</v>
      </c>
      <c r="K18" s="78">
        <v>10489980</v>
      </c>
      <c r="L18" s="78">
        <f t="shared" si="2"/>
        <v>27286361</v>
      </c>
      <c r="M18" s="95">
        <f t="shared" si="3"/>
        <v>0.2055062055636179</v>
      </c>
      <c r="N18" s="77">
        <v>18707157</v>
      </c>
      <c r="O18" s="78">
        <v>16880531</v>
      </c>
      <c r="P18" s="78">
        <f t="shared" si="4"/>
        <v>35587688</v>
      </c>
      <c r="Q18" s="95">
        <f t="shared" si="5"/>
        <v>0.26802733884748858</v>
      </c>
      <c r="R18" s="77">
        <v>17548976</v>
      </c>
      <c r="S18" s="78">
        <v>7194161</v>
      </c>
      <c r="T18" s="78">
        <f t="shared" si="6"/>
        <v>24743137</v>
      </c>
      <c r="U18" s="95">
        <f t="shared" si="7"/>
        <v>0.1861018763099001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53052514</v>
      </c>
      <c r="AA18" s="78">
        <f t="shared" si="11"/>
        <v>34564672</v>
      </c>
      <c r="AB18" s="78">
        <f t="shared" si="12"/>
        <v>87617186</v>
      </c>
      <c r="AC18" s="95">
        <f t="shared" si="13"/>
        <v>0.65899981524547635</v>
      </c>
      <c r="AD18" s="77">
        <v>14768895</v>
      </c>
      <c r="AE18" s="78">
        <v>2833347</v>
      </c>
      <c r="AF18" s="78">
        <f t="shared" si="14"/>
        <v>17602242</v>
      </c>
      <c r="AG18" s="78">
        <v>113951923</v>
      </c>
      <c r="AH18" s="78">
        <v>118242925</v>
      </c>
      <c r="AI18" s="79">
        <v>63847189</v>
      </c>
      <c r="AJ18" s="114">
        <f t="shared" si="15"/>
        <v>0.53996625168059742</v>
      </c>
      <c r="AK18" s="115">
        <f t="shared" si="16"/>
        <v>0.40568099222814902</v>
      </c>
    </row>
    <row r="19" spans="1:37" ht="13" x14ac:dyDescent="0.3">
      <c r="A19" s="55" t="s">
        <v>101</v>
      </c>
      <c r="B19" s="56" t="s">
        <v>470</v>
      </c>
      <c r="C19" s="57" t="s">
        <v>471</v>
      </c>
      <c r="D19" s="77">
        <v>106143480</v>
      </c>
      <c r="E19" s="78">
        <v>28196000</v>
      </c>
      <c r="F19" s="79">
        <f t="shared" si="0"/>
        <v>134339480</v>
      </c>
      <c r="G19" s="77">
        <v>105893480</v>
      </c>
      <c r="H19" s="78">
        <v>28446000</v>
      </c>
      <c r="I19" s="79">
        <f t="shared" si="1"/>
        <v>134339480</v>
      </c>
      <c r="J19" s="77">
        <v>16293333</v>
      </c>
      <c r="K19" s="78">
        <v>1679214</v>
      </c>
      <c r="L19" s="78">
        <f t="shared" si="2"/>
        <v>17972547</v>
      </c>
      <c r="M19" s="95">
        <f t="shared" si="3"/>
        <v>0.13378455090045011</v>
      </c>
      <c r="N19" s="77">
        <v>16537076</v>
      </c>
      <c r="O19" s="78">
        <v>7216105</v>
      </c>
      <c r="P19" s="78">
        <f t="shared" si="4"/>
        <v>23753181</v>
      </c>
      <c r="Q19" s="95">
        <f t="shared" si="5"/>
        <v>0.17681459687055509</v>
      </c>
      <c r="R19" s="77">
        <v>16023051</v>
      </c>
      <c r="S19" s="78">
        <v>826747</v>
      </c>
      <c r="T19" s="78">
        <f t="shared" si="6"/>
        <v>16849798</v>
      </c>
      <c r="U19" s="95">
        <f t="shared" si="7"/>
        <v>0.12542700031293855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48853460</v>
      </c>
      <c r="AA19" s="78">
        <f t="shared" si="11"/>
        <v>9722066</v>
      </c>
      <c r="AB19" s="78">
        <f t="shared" si="12"/>
        <v>58575526</v>
      </c>
      <c r="AC19" s="95">
        <f t="shared" si="13"/>
        <v>0.43602614808394374</v>
      </c>
      <c r="AD19" s="77">
        <v>15957021</v>
      </c>
      <c r="AE19" s="78">
        <v>3098170</v>
      </c>
      <c r="AF19" s="78">
        <f t="shared" si="14"/>
        <v>19055191</v>
      </c>
      <c r="AG19" s="78">
        <v>116647973</v>
      </c>
      <c r="AH19" s="78">
        <v>122697973</v>
      </c>
      <c r="AI19" s="79">
        <v>63335479</v>
      </c>
      <c r="AJ19" s="114">
        <f t="shared" si="15"/>
        <v>0.51619010038576596</v>
      </c>
      <c r="AK19" s="115">
        <f t="shared" si="16"/>
        <v>-0.11573712381051438</v>
      </c>
    </row>
    <row r="20" spans="1:37" ht="13" x14ac:dyDescent="0.3">
      <c r="A20" s="55" t="s">
        <v>116</v>
      </c>
      <c r="B20" s="56" t="s">
        <v>472</v>
      </c>
      <c r="C20" s="57" t="s">
        <v>473</v>
      </c>
      <c r="D20" s="77">
        <v>77274000</v>
      </c>
      <c r="E20" s="78">
        <v>515000</v>
      </c>
      <c r="F20" s="79">
        <f t="shared" si="0"/>
        <v>77789000</v>
      </c>
      <c r="G20" s="77">
        <v>78795721</v>
      </c>
      <c r="H20" s="78">
        <v>2823000</v>
      </c>
      <c r="I20" s="79">
        <f t="shared" si="1"/>
        <v>81618721</v>
      </c>
      <c r="J20" s="77">
        <v>19033320</v>
      </c>
      <c r="K20" s="78">
        <v>0</v>
      </c>
      <c r="L20" s="78">
        <f t="shared" si="2"/>
        <v>19033320</v>
      </c>
      <c r="M20" s="95">
        <f t="shared" si="3"/>
        <v>0.24467881062875213</v>
      </c>
      <c r="N20" s="77">
        <v>22016257</v>
      </c>
      <c r="O20" s="78">
        <v>79870</v>
      </c>
      <c r="P20" s="78">
        <f t="shared" si="4"/>
        <v>22096127</v>
      </c>
      <c r="Q20" s="95">
        <f t="shared" si="5"/>
        <v>0.28405207677178007</v>
      </c>
      <c r="R20" s="77">
        <v>15521841</v>
      </c>
      <c r="S20" s="78">
        <v>60141</v>
      </c>
      <c r="T20" s="78">
        <f t="shared" si="6"/>
        <v>15581982</v>
      </c>
      <c r="U20" s="95">
        <f t="shared" si="7"/>
        <v>0.1909118619979355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56571418</v>
      </c>
      <c r="AA20" s="78">
        <f t="shared" si="11"/>
        <v>140011</v>
      </c>
      <c r="AB20" s="78">
        <f t="shared" si="12"/>
        <v>56711429</v>
      </c>
      <c r="AC20" s="95">
        <f t="shared" si="13"/>
        <v>0.69483359093558938</v>
      </c>
      <c r="AD20" s="77">
        <v>21217564</v>
      </c>
      <c r="AE20" s="78">
        <v>0</v>
      </c>
      <c r="AF20" s="78">
        <f t="shared" si="14"/>
        <v>21217564</v>
      </c>
      <c r="AG20" s="78">
        <v>80790224</v>
      </c>
      <c r="AH20" s="78">
        <v>86303057</v>
      </c>
      <c r="AI20" s="79">
        <v>58000853</v>
      </c>
      <c r="AJ20" s="114">
        <f t="shared" si="15"/>
        <v>0.67206023768080425</v>
      </c>
      <c r="AK20" s="115">
        <f t="shared" si="16"/>
        <v>-0.26560928483590296</v>
      </c>
    </row>
    <row r="21" spans="1:37" ht="14" x14ac:dyDescent="0.3">
      <c r="A21" s="58" t="s">
        <v>0</v>
      </c>
      <c r="B21" s="59" t="s">
        <v>474</v>
      </c>
      <c r="C21" s="60" t="s">
        <v>0</v>
      </c>
      <c r="D21" s="80">
        <f>SUM(D14:D20)</f>
        <v>1255137469</v>
      </c>
      <c r="E21" s="81">
        <f>SUM(E14:E20)</f>
        <v>202606119</v>
      </c>
      <c r="F21" s="82">
        <f t="shared" si="0"/>
        <v>1457743588</v>
      </c>
      <c r="G21" s="80">
        <f>SUM(G14:G20)</f>
        <v>1347522578</v>
      </c>
      <c r="H21" s="81">
        <f>SUM(H14:H20)</f>
        <v>212639397</v>
      </c>
      <c r="I21" s="82">
        <f t="shared" si="1"/>
        <v>1560161975</v>
      </c>
      <c r="J21" s="80">
        <f>SUM(J14:J20)</f>
        <v>257005982</v>
      </c>
      <c r="K21" s="81">
        <f>SUM(K14:K20)</f>
        <v>21626495</v>
      </c>
      <c r="L21" s="81">
        <f t="shared" si="2"/>
        <v>278632477</v>
      </c>
      <c r="M21" s="96">
        <f t="shared" si="3"/>
        <v>0.19113956617177039</v>
      </c>
      <c r="N21" s="80">
        <f>SUM(N14:N20)</f>
        <v>242396404</v>
      </c>
      <c r="O21" s="81">
        <f>SUM(O14:O20)</f>
        <v>43939893</v>
      </c>
      <c r="P21" s="81">
        <f t="shared" si="4"/>
        <v>286336297</v>
      </c>
      <c r="Q21" s="96">
        <f t="shared" si="5"/>
        <v>0.19642432273898638</v>
      </c>
      <c r="R21" s="80">
        <f>SUM(R14:R20)</f>
        <v>222494287</v>
      </c>
      <c r="S21" s="81">
        <f>SUM(S14:S20)</f>
        <v>24656647</v>
      </c>
      <c r="T21" s="81">
        <f t="shared" si="6"/>
        <v>247150934</v>
      </c>
      <c r="U21" s="96">
        <f t="shared" si="7"/>
        <v>0.15841363778911483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f t="shared" si="10"/>
        <v>721896673</v>
      </c>
      <c r="AA21" s="81">
        <f t="shared" si="11"/>
        <v>90223035</v>
      </c>
      <c r="AB21" s="81">
        <f t="shared" si="12"/>
        <v>812119708</v>
      </c>
      <c r="AC21" s="96">
        <f t="shared" si="13"/>
        <v>0.52053550914160696</v>
      </c>
      <c r="AD21" s="80">
        <f>SUM(AD14:AD20)</f>
        <v>191821921</v>
      </c>
      <c r="AE21" s="81">
        <f>SUM(AE14:AE20)</f>
        <v>22799103</v>
      </c>
      <c r="AF21" s="81">
        <f t="shared" si="14"/>
        <v>214621024</v>
      </c>
      <c r="AG21" s="81">
        <f>SUM(AG14:AG20)</f>
        <v>1341303375</v>
      </c>
      <c r="AH21" s="81">
        <f>SUM(AH14:AH20)</f>
        <v>1484764708</v>
      </c>
      <c r="AI21" s="82">
        <f>SUM(AI14:AI20)</f>
        <v>748988008</v>
      </c>
      <c r="AJ21" s="116">
        <f t="shared" si="15"/>
        <v>0.50444895677032753</v>
      </c>
      <c r="AK21" s="117">
        <f t="shared" si="16"/>
        <v>0.15156907461218716</v>
      </c>
    </row>
    <row r="22" spans="1:37" ht="13" x14ac:dyDescent="0.3">
      <c r="A22" s="55" t="s">
        <v>101</v>
      </c>
      <c r="B22" s="56" t="s">
        <v>475</v>
      </c>
      <c r="C22" s="57" t="s">
        <v>476</v>
      </c>
      <c r="D22" s="77">
        <v>163026782</v>
      </c>
      <c r="E22" s="78">
        <v>82779004</v>
      </c>
      <c r="F22" s="79">
        <f t="shared" si="0"/>
        <v>245805786</v>
      </c>
      <c r="G22" s="77">
        <v>163191164</v>
      </c>
      <c r="H22" s="78">
        <v>40779004</v>
      </c>
      <c r="I22" s="79">
        <f t="shared" si="1"/>
        <v>203970168</v>
      </c>
      <c r="J22" s="77">
        <v>31643916</v>
      </c>
      <c r="K22" s="78">
        <v>7836963</v>
      </c>
      <c r="L22" s="78">
        <f t="shared" si="2"/>
        <v>39480879</v>
      </c>
      <c r="M22" s="95">
        <f t="shared" si="3"/>
        <v>0.16061818414640572</v>
      </c>
      <c r="N22" s="77">
        <v>29167836</v>
      </c>
      <c r="O22" s="78">
        <v>6777984</v>
      </c>
      <c r="P22" s="78">
        <f t="shared" si="4"/>
        <v>35945820</v>
      </c>
      <c r="Q22" s="95">
        <f t="shared" si="5"/>
        <v>0.14623667158103432</v>
      </c>
      <c r="R22" s="77">
        <v>22032412</v>
      </c>
      <c r="S22" s="78">
        <v>2065306</v>
      </c>
      <c r="T22" s="78">
        <f t="shared" si="6"/>
        <v>24097718</v>
      </c>
      <c r="U22" s="95">
        <f t="shared" si="7"/>
        <v>0.11814334535430691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82844164</v>
      </c>
      <c r="AA22" s="78">
        <f t="shared" si="11"/>
        <v>16680253</v>
      </c>
      <c r="AB22" s="78">
        <f t="shared" si="12"/>
        <v>99524417</v>
      </c>
      <c r="AC22" s="95">
        <f t="shared" si="13"/>
        <v>0.48793614270102481</v>
      </c>
      <c r="AD22" s="77">
        <v>24493329</v>
      </c>
      <c r="AE22" s="78">
        <v>579063</v>
      </c>
      <c r="AF22" s="78">
        <f t="shared" si="14"/>
        <v>25072392</v>
      </c>
      <c r="AG22" s="78">
        <v>208441548</v>
      </c>
      <c r="AH22" s="78">
        <v>210690811</v>
      </c>
      <c r="AI22" s="79">
        <v>91422004</v>
      </c>
      <c r="AJ22" s="114">
        <f t="shared" si="15"/>
        <v>0.43391547816482606</v>
      </c>
      <c r="AK22" s="115">
        <f t="shared" si="16"/>
        <v>-3.8874392199994334E-2</v>
      </c>
    </row>
    <row r="23" spans="1:37" ht="13" x14ac:dyDescent="0.3">
      <c r="A23" s="55" t="s">
        <v>101</v>
      </c>
      <c r="B23" s="56" t="s">
        <v>477</v>
      </c>
      <c r="C23" s="57" t="s">
        <v>478</v>
      </c>
      <c r="D23" s="77">
        <v>269012900</v>
      </c>
      <c r="E23" s="78">
        <v>40153650</v>
      </c>
      <c r="F23" s="79">
        <f t="shared" si="0"/>
        <v>309166550</v>
      </c>
      <c r="G23" s="77">
        <v>279146190</v>
      </c>
      <c r="H23" s="78">
        <v>31753650</v>
      </c>
      <c r="I23" s="79">
        <f t="shared" si="1"/>
        <v>310899840</v>
      </c>
      <c r="J23" s="77">
        <v>23496459</v>
      </c>
      <c r="K23" s="78">
        <v>2430556</v>
      </c>
      <c r="L23" s="78">
        <f t="shared" si="2"/>
        <v>25927015</v>
      </c>
      <c r="M23" s="95">
        <f t="shared" si="3"/>
        <v>8.3860996605227833E-2</v>
      </c>
      <c r="N23" s="77">
        <v>50175820</v>
      </c>
      <c r="O23" s="78">
        <v>7114395</v>
      </c>
      <c r="P23" s="78">
        <f t="shared" si="4"/>
        <v>57290215</v>
      </c>
      <c r="Q23" s="95">
        <f t="shared" si="5"/>
        <v>0.18530534755457859</v>
      </c>
      <c r="R23" s="77">
        <v>50091836</v>
      </c>
      <c r="S23" s="78">
        <v>3886874</v>
      </c>
      <c r="T23" s="78">
        <f t="shared" si="6"/>
        <v>53978710</v>
      </c>
      <c r="U23" s="95">
        <f t="shared" si="7"/>
        <v>0.1736208999013959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123764115</v>
      </c>
      <c r="AA23" s="78">
        <f t="shared" si="11"/>
        <v>13431825</v>
      </c>
      <c r="AB23" s="78">
        <f t="shared" si="12"/>
        <v>137195940</v>
      </c>
      <c r="AC23" s="95">
        <f t="shared" si="13"/>
        <v>0.44128662144052566</v>
      </c>
      <c r="AD23" s="77">
        <v>39903338</v>
      </c>
      <c r="AE23" s="78">
        <v>2462456</v>
      </c>
      <c r="AF23" s="78">
        <f t="shared" si="14"/>
        <v>42365794</v>
      </c>
      <c r="AG23" s="78">
        <v>265679906</v>
      </c>
      <c r="AH23" s="78">
        <v>269933528</v>
      </c>
      <c r="AI23" s="79">
        <v>135923725</v>
      </c>
      <c r="AJ23" s="114">
        <f t="shared" si="15"/>
        <v>0.50354517279528166</v>
      </c>
      <c r="AK23" s="115">
        <f t="shared" si="16"/>
        <v>0.27411066578853682</v>
      </c>
    </row>
    <row r="24" spans="1:37" ht="13" x14ac:dyDescent="0.3">
      <c r="A24" s="55" t="s">
        <v>101</v>
      </c>
      <c r="B24" s="56" t="s">
        <v>479</v>
      </c>
      <c r="C24" s="57" t="s">
        <v>480</v>
      </c>
      <c r="D24" s="77">
        <v>391758474</v>
      </c>
      <c r="E24" s="78">
        <v>42360000</v>
      </c>
      <c r="F24" s="79">
        <f t="shared" si="0"/>
        <v>434118474</v>
      </c>
      <c r="G24" s="77">
        <v>449485003</v>
      </c>
      <c r="H24" s="78">
        <v>62210000</v>
      </c>
      <c r="I24" s="79">
        <f t="shared" si="1"/>
        <v>511695003</v>
      </c>
      <c r="J24" s="77">
        <v>14893006</v>
      </c>
      <c r="K24" s="78">
        <v>4553618</v>
      </c>
      <c r="L24" s="78">
        <f t="shared" si="2"/>
        <v>19446624</v>
      </c>
      <c r="M24" s="95">
        <f t="shared" si="3"/>
        <v>4.4795661011192076E-2</v>
      </c>
      <c r="N24" s="77">
        <v>22336756</v>
      </c>
      <c r="O24" s="78">
        <v>4981105</v>
      </c>
      <c r="P24" s="78">
        <f t="shared" si="4"/>
        <v>27317861</v>
      </c>
      <c r="Q24" s="95">
        <f t="shared" si="5"/>
        <v>6.2927202218074685E-2</v>
      </c>
      <c r="R24" s="77">
        <v>80366527</v>
      </c>
      <c r="S24" s="78">
        <v>15006950</v>
      </c>
      <c r="T24" s="78">
        <f t="shared" si="6"/>
        <v>95373477</v>
      </c>
      <c r="U24" s="95">
        <f t="shared" si="7"/>
        <v>0.18638735270197665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117596289</v>
      </c>
      <c r="AA24" s="78">
        <f t="shared" si="11"/>
        <v>24541673</v>
      </c>
      <c r="AB24" s="78">
        <f t="shared" si="12"/>
        <v>142137962</v>
      </c>
      <c r="AC24" s="95">
        <f t="shared" si="13"/>
        <v>0.27777867903079756</v>
      </c>
      <c r="AD24" s="77">
        <v>13296819</v>
      </c>
      <c r="AE24" s="78">
        <v>2372242</v>
      </c>
      <c r="AF24" s="78">
        <f t="shared" si="14"/>
        <v>15669061</v>
      </c>
      <c r="AG24" s="78">
        <v>0</v>
      </c>
      <c r="AH24" s="78">
        <v>406289693</v>
      </c>
      <c r="AI24" s="79">
        <v>35949768</v>
      </c>
      <c r="AJ24" s="114">
        <f t="shared" si="15"/>
        <v>8.8483091300078837E-2</v>
      </c>
      <c r="AK24" s="115">
        <f t="shared" si="16"/>
        <v>5.08673850972946</v>
      </c>
    </row>
    <row r="25" spans="1:37" ht="13" x14ac:dyDescent="0.3">
      <c r="A25" s="55" t="s">
        <v>101</v>
      </c>
      <c r="B25" s="56" t="s">
        <v>481</v>
      </c>
      <c r="C25" s="57" t="s">
        <v>482</v>
      </c>
      <c r="D25" s="77">
        <v>104364248</v>
      </c>
      <c r="E25" s="78">
        <v>14350000</v>
      </c>
      <c r="F25" s="79">
        <f t="shared" si="0"/>
        <v>118714248</v>
      </c>
      <c r="G25" s="77">
        <v>100631879</v>
      </c>
      <c r="H25" s="78">
        <v>14350000</v>
      </c>
      <c r="I25" s="79">
        <f t="shared" si="1"/>
        <v>114981879</v>
      </c>
      <c r="J25" s="77">
        <v>11996212</v>
      </c>
      <c r="K25" s="78">
        <v>828632</v>
      </c>
      <c r="L25" s="78">
        <f t="shared" si="2"/>
        <v>12824844</v>
      </c>
      <c r="M25" s="95">
        <f t="shared" si="3"/>
        <v>0.10803121121569165</v>
      </c>
      <c r="N25" s="77">
        <v>19949003</v>
      </c>
      <c r="O25" s="78">
        <v>1801033</v>
      </c>
      <c r="P25" s="78">
        <f t="shared" si="4"/>
        <v>21750036</v>
      </c>
      <c r="Q25" s="95">
        <f t="shared" si="5"/>
        <v>0.18321335784395484</v>
      </c>
      <c r="R25" s="77">
        <v>20205453</v>
      </c>
      <c r="S25" s="78">
        <v>3392377</v>
      </c>
      <c r="T25" s="78">
        <f t="shared" si="6"/>
        <v>23597830</v>
      </c>
      <c r="U25" s="95">
        <f t="shared" si="7"/>
        <v>0.20523086076893907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52150668</v>
      </c>
      <c r="AA25" s="78">
        <f t="shared" si="11"/>
        <v>6022042</v>
      </c>
      <c r="AB25" s="78">
        <f t="shared" si="12"/>
        <v>58172710</v>
      </c>
      <c r="AC25" s="95">
        <f t="shared" si="13"/>
        <v>0.50592937344501043</v>
      </c>
      <c r="AD25" s="77">
        <v>2620836</v>
      </c>
      <c r="AE25" s="78">
        <v>0</v>
      </c>
      <c r="AF25" s="78">
        <f t="shared" si="14"/>
        <v>2620836</v>
      </c>
      <c r="AG25" s="78">
        <v>115352936</v>
      </c>
      <c r="AH25" s="78">
        <v>115857936</v>
      </c>
      <c r="AI25" s="79">
        <v>2620836</v>
      </c>
      <c r="AJ25" s="114">
        <f t="shared" si="15"/>
        <v>2.2621117641867881E-2</v>
      </c>
      <c r="AK25" s="115">
        <f t="shared" si="16"/>
        <v>8.0039323330418242</v>
      </c>
    </row>
    <row r="26" spans="1:37" ht="13" x14ac:dyDescent="0.3">
      <c r="A26" s="55" t="s">
        <v>101</v>
      </c>
      <c r="B26" s="56" t="s">
        <v>483</v>
      </c>
      <c r="C26" s="57" t="s">
        <v>484</v>
      </c>
      <c r="D26" s="77">
        <v>101322853</v>
      </c>
      <c r="E26" s="78">
        <v>18492000</v>
      </c>
      <c r="F26" s="79">
        <f t="shared" si="0"/>
        <v>119814853</v>
      </c>
      <c r="G26" s="77">
        <v>107009383</v>
      </c>
      <c r="H26" s="78">
        <v>31078678</v>
      </c>
      <c r="I26" s="79">
        <f t="shared" si="1"/>
        <v>138088061</v>
      </c>
      <c r="J26" s="77">
        <v>23492617</v>
      </c>
      <c r="K26" s="78">
        <v>19061755</v>
      </c>
      <c r="L26" s="78">
        <f t="shared" si="2"/>
        <v>42554372</v>
      </c>
      <c r="M26" s="95">
        <f t="shared" si="3"/>
        <v>0.35516775203154488</v>
      </c>
      <c r="N26" s="77">
        <v>17902933</v>
      </c>
      <c r="O26" s="78">
        <v>5206686</v>
      </c>
      <c r="P26" s="78">
        <f t="shared" si="4"/>
        <v>23109619</v>
      </c>
      <c r="Q26" s="95">
        <f t="shared" si="5"/>
        <v>0.19287774780310418</v>
      </c>
      <c r="R26" s="77">
        <v>18692186</v>
      </c>
      <c r="S26" s="78">
        <v>1171052</v>
      </c>
      <c r="T26" s="78">
        <f t="shared" si="6"/>
        <v>19863238</v>
      </c>
      <c r="U26" s="95">
        <f t="shared" si="7"/>
        <v>0.14384471659718648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60087736</v>
      </c>
      <c r="AA26" s="78">
        <f t="shared" si="11"/>
        <v>25439493</v>
      </c>
      <c r="AB26" s="78">
        <f t="shared" si="12"/>
        <v>85527229</v>
      </c>
      <c r="AC26" s="95">
        <f t="shared" si="13"/>
        <v>0.61936729635156507</v>
      </c>
      <c r="AD26" s="77">
        <v>34329382</v>
      </c>
      <c r="AE26" s="78">
        <v>5224706</v>
      </c>
      <c r="AF26" s="78">
        <f t="shared" si="14"/>
        <v>39554088</v>
      </c>
      <c r="AG26" s="78">
        <v>115281855</v>
      </c>
      <c r="AH26" s="78">
        <v>131474069</v>
      </c>
      <c r="AI26" s="79">
        <v>80034663</v>
      </c>
      <c r="AJ26" s="114">
        <f t="shared" si="15"/>
        <v>0.60874865750142715</v>
      </c>
      <c r="AK26" s="115">
        <f t="shared" si="16"/>
        <v>-0.49782085735360648</v>
      </c>
    </row>
    <row r="27" spans="1:37" ht="13" x14ac:dyDescent="0.3">
      <c r="A27" s="55" t="s">
        <v>101</v>
      </c>
      <c r="B27" s="56" t="s">
        <v>485</v>
      </c>
      <c r="C27" s="57" t="s">
        <v>486</v>
      </c>
      <c r="D27" s="77">
        <v>133279703</v>
      </c>
      <c r="E27" s="78">
        <v>15858400</v>
      </c>
      <c r="F27" s="79">
        <f t="shared" si="0"/>
        <v>149138103</v>
      </c>
      <c r="G27" s="77">
        <v>136005191</v>
      </c>
      <c r="H27" s="78">
        <v>71061696</v>
      </c>
      <c r="I27" s="79">
        <f t="shared" si="1"/>
        <v>207066887</v>
      </c>
      <c r="J27" s="77">
        <v>24363746</v>
      </c>
      <c r="K27" s="78">
        <v>4768563</v>
      </c>
      <c r="L27" s="78">
        <f t="shared" si="2"/>
        <v>29132309</v>
      </c>
      <c r="M27" s="95">
        <f t="shared" si="3"/>
        <v>0.19533780042783566</v>
      </c>
      <c r="N27" s="77">
        <v>20898099</v>
      </c>
      <c r="O27" s="78">
        <v>4617992</v>
      </c>
      <c r="P27" s="78">
        <f t="shared" si="4"/>
        <v>25516091</v>
      </c>
      <c r="Q27" s="95">
        <f t="shared" si="5"/>
        <v>0.17109035509188419</v>
      </c>
      <c r="R27" s="77">
        <v>13701326</v>
      </c>
      <c r="S27" s="78">
        <v>1768027</v>
      </c>
      <c r="T27" s="78">
        <f t="shared" si="6"/>
        <v>15469353</v>
      </c>
      <c r="U27" s="95">
        <f t="shared" si="7"/>
        <v>7.4707034157518393E-2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58963171</v>
      </c>
      <c r="AA27" s="78">
        <f t="shared" si="11"/>
        <v>11154582</v>
      </c>
      <c r="AB27" s="78">
        <f t="shared" si="12"/>
        <v>70117753</v>
      </c>
      <c r="AC27" s="95">
        <f t="shared" si="13"/>
        <v>0.33862368829642953</v>
      </c>
      <c r="AD27" s="77">
        <v>15354729</v>
      </c>
      <c r="AE27" s="78">
        <v>0</v>
      </c>
      <c r="AF27" s="78">
        <f t="shared" si="14"/>
        <v>15354729</v>
      </c>
      <c r="AG27" s="78">
        <v>141579649</v>
      </c>
      <c r="AH27" s="78">
        <v>138031136</v>
      </c>
      <c r="AI27" s="79">
        <v>57617827</v>
      </c>
      <c r="AJ27" s="114">
        <f t="shared" si="15"/>
        <v>0.41742630445351114</v>
      </c>
      <c r="AK27" s="115">
        <f t="shared" si="16"/>
        <v>7.4650617409137698E-3</v>
      </c>
    </row>
    <row r="28" spans="1:37" ht="13" x14ac:dyDescent="0.3">
      <c r="A28" s="55" t="s">
        <v>101</v>
      </c>
      <c r="B28" s="56" t="s">
        <v>487</v>
      </c>
      <c r="C28" s="57" t="s">
        <v>488</v>
      </c>
      <c r="D28" s="77">
        <v>197675055</v>
      </c>
      <c r="E28" s="78">
        <v>36202372</v>
      </c>
      <c r="F28" s="79">
        <f t="shared" si="0"/>
        <v>233877427</v>
      </c>
      <c r="G28" s="77">
        <v>221763037</v>
      </c>
      <c r="H28" s="78">
        <v>46602000</v>
      </c>
      <c r="I28" s="79">
        <f t="shared" si="1"/>
        <v>268365037</v>
      </c>
      <c r="J28" s="77">
        <v>17017926</v>
      </c>
      <c r="K28" s="78">
        <v>1809890</v>
      </c>
      <c r="L28" s="78">
        <f t="shared" si="2"/>
        <v>18827816</v>
      </c>
      <c r="M28" s="95">
        <f t="shared" si="3"/>
        <v>8.0502920874018336E-2</v>
      </c>
      <c r="N28" s="77">
        <v>47846093</v>
      </c>
      <c r="O28" s="78">
        <v>8617562</v>
      </c>
      <c r="P28" s="78">
        <f t="shared" si="4"/>
        <v>56463655</v>
      </c>
      <c r="Q28" s="95">
        <f t="shared" si="5"/>
        <v>0.24142413282150568</v>
      </c>
      <c r="R28" s="77">
        <v>24949482</v>
      </c>
      <c r="S28" s="78">
        <v>1304434</v>
      </c>
      <c r="T28" s="78">
        <f t="shared" si="6"/>
        <v>26253916</v>
      </c>
      <c r="U28" s="95">
        <f t="shared" si="7"/>
        <v>9.7829122204171476E-2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89813501</v>
      </c>
      <c r="AA28" s="78">
        <f t="shared" si="11"/>
        <v>11731886</v>
      </c>
      <c r="AB28" s="78">
        <f t="shared" si="12"/>
        <v>101545387</v>
      </c>
      <c r="AC28" s="95">
        <f t="shared" si="13"/>
        <v>0.37838530732302511</v>
      </c>
      <c r="AD28" s="77">
        <v>37578420</v>
      </c>
      <c r="AE28" s="78">
        <v>1098577</v>
      </c>
      <c r="AF28" s="78">
        <f t="shared" si="14"/>
        <v>38676997</v>
      </c>
      <c r="AG28" s="78">
        <v>216499559</v>
      </c>
      <c r="AH28" s="78">
        <v>213599113</v>
      </c>
      <c r="AI28" s="79">
        <v>93467821</v>
      </c>
      <c r="AJ28" s="114">
        <f t="shared" si="15"/>
        <v>0.43758524877394972</v>
      </c>
      <c r="AK28" s="115">
        <f t="shared" si="16"/>
        <v>-0.32120076437164968</v>
      </c>
    </row>
    <row r="29" spans="1:37" ht="13" x14ac:dyDescent="0.3">
      <c r="A29" s="55" t="s">
        <v>101</v>
      </c>
      <c r="B29" s="56" t="s">
        <v>489</v>
      </c>
      <c r="C29" s="57" t="s">
        <v>490</v>
      </c>
      <c r="D29" s="77">
        <v>259296909</v>
      </c>
      <c r="E29" s="78">
        <v>80196000</v>
      </c>
      <c r="F29" s="79">
        <f t="shared" si="0"/>
        <v>339492909</v>
      </c>
      <c r="G29" s="77">
        <v>266284244</v>
      </c>
      <c r="H29" s="78">
        <v>83191000</v>
      </c>
      <c r="I29" s="79">
        <f t="shared" si="1"/>
        <v>349475244</v>
      </c>
      <c r="J29" s="77">
        <v>15745573</v>
      </c>
      <c r="K29" s="78">
        <v>4166359</v>
      </c>
      <c r="L29" s="78">
        <f t="shared" si="2"/>
        <v>19911932</v>
      </c>
      <c r="M29" s="95">
        <f t="shared" si="3"/>
        <v>5.8651982035948798E-2</v>
      </c>
      <c r="N29" s="77">
        <v>44372134</v>
      </c>
      <c r="O29" s="78">
        <v>14225506</v>
      </c>
      <c r="P29" s="78">
        <f t="shared" si="4"/>
        <v>58597640</v>
      </c>
      <c r="Q29" s="95">
        <f t="shared" si="5"/>
        <v>0.17260342836792505</v>
      </c>
      <c r="R29" s="77">
        <v>34611997</v>
      </c>
      <c r="S29" s="78">
        <v>7868055</v>
      </c>
      <c r="T29" s="78">
        <f t="shared" si="6"/>
        <v>42480052</v>
      </c>
      <c r="U29" s="95">
        <f t="shared" si="7"/>
        <v>0.12155382313718335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94729704</v>
      </c>
      <c r="AA29" s="78">
        <f t="shared" si="11"/>
        <v>26259920</v>
      </c>
      <c r="AB29" s="78">
        <f t="shared" si="12"/>
        <v>120989624</v>
      </c>
      <c r="AC29" s="95">
        <f t="shared" si="13"/>
        <v>0.34620370420286478</v>
      </c>
      <c r="AD29" s="77">
        <v>42851667</v>
      </c>
      <c r="AE29" s="78">
        <v>6209579</v>
      </c>
      <c r="AF29" s="78">
        <f t="shared" si="14"/>
        <v>49061246</v>
      </c>
      <c r="AG29" s="78">
        <v>282755637</v>
      </c>
      <c r="AH29" s="78">
        <v>295058643</v>
      </c>
      <c r="AI29" s="79">
        <v>156426423</v>
      </c>
      <c r="AJ29" s="114">
        <f t="shared" si="15"/>
        <v>0.53015367185837703</v>
      </c>
      <c r="AK29" s="115">
        <f t="shared" si="16"/>
        <v>-0.13414241456484821</v>
      </c>
    </row>
    <row r="30" spans="1:37" ht="13" x14ac:dyDescent="0.3">
      <c r="A30" s="55" t="s">
        <v>116</v>
      </c>
      <c r="B30" s="56" t="s">
        <v>491</v>
      </c>
      <c r="C30" s="57" t="s">
        <v>492</v>
      </c>
      <c r="D30" s="77">
        <v>76441904</v>
      </c>
      <c r="E30" s="78">
        <v>400000</v>
      </c>
      <c r="F30" s="79">
        <f t="shared" si="0"/>
        <v>76841904</v>
      </c>
      <c r="G30" s="77">
        <v>77302749</v>
      </c>
      <c r="H30" s="78">
        <v>13800</v>
      </c>
      <c r="I30" s="79">
        <f t="shared" si="1"/>
        <v>77316549</v>
      </c>
      <c r="J30" s="77">
        <v>19285931</v>
      </c>
      <c r="K30" s="78">
        <v>-761</v>
      </c>
      <c r="L30" s="78">
        <f t="shared" si="2"/>
        <v>19285170</v>
      </c>
      <c r="M30" s="95">
        <f t="shared" si="3"/>
        <v>0.2509720477514456</v>
      </c>
      <c r="N30" s="77">
        <v>20208362</v>
      </c>
      <c r="O30" s="78">
        <v>0</v>
      </c>
      <c r="P30" s="78">
        <f t="shared" si="4"/>
        <v>20208362</v>
      </c>
      <c r="Q30" s="95">
        <f t="shared" si="5"/>
        <v>0.26298622168446006</v>
      </c>
      <c r="R30" s="77">
        <v>18475891</v>
      </c>
      <c r="S30" s="78">
        <v>251169</v>
      </c>
      <c r="T30" s="78">
        <f t="shared" si="6"/>
        <v>18727060</v>
      </c>
      <c r="U30" s="95">
        <f t="shared" si="7"/>
        <v>0.24221282820059648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57970184</v>
      </c>
      <c r="AA30" s="78">
        <f t="shared" si="11"/>
        <v>250408</v>
      </c>
      <c r="AB30" s="78">
        <f t="shared" si="12"/>
        <v>58220592</v>
      </c>
      <c r="AC30" s="95">
        <f t="shared" si="13"/>
        <v>0.7530159164243091</v>
      </c>
      <c r="AD30" s="77">
        <v>13189617</v>
      </c>
      <c r="AE30" s="78">
        <v>32527</v>
      </c>
      <c r="AF30" s="78">
        <f t="shared" si="14"/>
        <v>13222144</v>
      </c>
      <c r="AG30" s="78">
        <v>67617896</v>
      </c>
      <c r="AH30" s="78">
        <v>75676421</v>
      </c>
      <c r="AI30" s="79">
        <v>54394668</v>
      </c>
      <c r="AJ30" s="114">
        <f t="shared" si="15"/>
        <v>0.71877960507672534</v>
      </c>
      <c r="AK30" s="115">
        <f t="shared" si="16"/>
        <v>0.41634064793122816</v>
      </c>
    </row>
    <row r="31" spans="1:37" ht="14" x14ac:dyDescent="0.3">
      <c r="A31" s="58" t="s">
        <v>0</v>
      </c>
      <c r="B31" s="59" t="s">
        <v>493</v>
      </c>
      <c r="C31" s="60" t="s">
        <v>0</v>
      </c>
      <c r="D31" s="80">
        <f>SUM(D22:D30)</f>
        <v>1696178828</v>
      </c>
      <c r="E31" s="81">
        <f>SUM(E22:E30)</f>
        <v>330791426</v>
      </c>
      <c r="F31" s="82">
        <f t="shared" si="0"/>
        <v>2026970254</v>
      </c>
      <c r="G31" s="80">
        <f>SUM(G22:G30)</f>
        <v>1800818840</v>
      </c>
      <c r="H31" s="81">
        <f>SUM(H22:H30)</f>
        <v>381039828</v>
      </c>
      <c r="I31" s="82">
        <f t="shared" si="1"/>
        <v>2181858668</v>
      </c>
      <c r="J31" s="80">
        <f>SUM(J22:J30)</f>
        <v>181935386</v>
      </c>
      <c r="K31" s="81">
        <f>SUM(K22:K30)</f>
        <v>45455575</v>
      </c>
      <c r="L31" s="81">
        <f t="shared" si="2"/>
        <v>227390961</v>
      </c>
      <c r="M31" s="96">
        <f t="shared" si="3"/>
        <v>0.11218268277557071</v>
      </c>
      <c r="N31" s="80">
        <f>SUM(N22:N30)</f>
        <v>272857036</v>
      </c>
      <c r="O31" s="81">
        <f>SUM(O22:O30)</f>
        <v>53342263</v>
      </c>
      <c r="P31" s="81">
        <f t="shared" si="4"/>
        <v>326199299</v>
      </c>
      <c r="Q31" s="96">
        <f t="shared" si="5"/>
        <v>0.16092949482424915</v>
      </c>
      <c r="R31" s="80">
        <f>SUM(R22:R30)</f>
        <v>283127110</v>
      </c>
      <c r="S31" s="81">
        <f>SUM(S22:S30)</f>
        <v>36714244</v>
      </c>
      <c r="T31" s="81">
        <f t="shared" si="6"/>
        <v>319841354</v>
      </c>
      <c r="U31" s="96">
        <f t="shared" si="7"/>
        <v>0.14659123374530142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f t="shared" si="10"/>
        <v>737919532</v>
      </c>
      <c r="AA31" s="81">
        <f t="shared" si="11"/>
        <v>135512082</v>
      </c>
      <c r="AB31" s="81">
        <f t="shared" si="12"/>
        <v>873431614</v>
      </c>
      <c r="AC31" s="96">
        <f t="shared" si="13"/>
        <v>0.40031539476414885</v>
      </c>
      <c r="AD31" s="80">
        <f>SUM(AD22:AD30)</f>
        <v>223618137</v>
      </c>
      <c r="AE31" s="81">
        <f>SUM(AE22:AE30)</f>
        <v>17979150</v>
      </c>
      <c r="AF31" s="81">
        <f t="shared" si="14"/>
        <v>241597287</v>
      </c>
      <c r="AG31" s="81">
        <f>SUM(AG22:AG30)</f>
        <v>1413208986</v>
      </c>
      <c r="AH31" s="81">
        <f>SUM(AH22:AH30)</f>
        <v>1856611350</v>
      </c>
      <c r="AI31" s="82">
        <f>SUM(AI22:AI30)</f>
        <v>707857735</v>
      </c>
      <c r="AJ31" s="116">
        <f t="shared" si="15"/>
        <v>0.38126328108464919</v>
      </c>
      <c r="AK31" s="117">
        <f t="shared" si="16"/>
        <v>0.32386152995170026</v>
      </c>
    </row>
    <row r="32" spans="1:37" ht="13" x14ac:dyDescent="0.3">
      <c r="A32" s="55" t="s">
        <v>101</v>
      </c>
      <c r="B32" s="56" t="s">
        <v>494</v>
      </c>
      <c r="C32" s="57" t="s">
        <v>495</v>
      </c>
      <c r="D32" s="77">
        <v>430511545</v>
      </c>
      <c r="E32" s="78">
        <v>37490432</v>
      </c>
      <c r="F32" s="79">
        <f t="shared" si="0"/>
        <v>468001977</v>
      </c>
      <c r="G32" s="77">
        <v>430511545</v>
      </c>
      <c r="H32" s="78">
        <v>37490432</v>
      </c>
      <c r="I32" s="79">
        <f t="shared" si="1"/>
        <v>468001977</v>
      </c>
      <c r="J32" s="77">
        <v>40473881</v>
      </c>
      <c r="K32" s="78">
        <v>2518109</v>
      </c>
      <c r="L32" s="78">
        <f t="shared" si="2"/>
        <v>42991990</v>
      </c>
      <c r="M32" s="95">
        <f t="shared" si="3"/>
        <v>9.1862838434120547E-2</v>
      </c>
      <c r="N32" s="77">
        <v>52672155</v>
      </c>
      <c r="O32" s="78">
        <v>23735</v>
      </c>
      <c r="P32" s="78">
        <f t="shared" si="4"/>
        <v>52695890</v>
      </c>
      <c r="Q32" s="95">
        <f t="shared" si="5"/>
        <v>0.11259757990295841</v>
      </c>
      <c r="R32" s="77">
        <v>55019040</v>
      </c>
      <c r="S32" s="78">
        <v>389815</v>
      </c>
      <c r="T32" s="78">
        <f t="shared" si="6"/>
        <v>55408855</v>
      </c>
      <c r="U32" s="95">
        <f t="shared" si="7"/>
        <v>0.11839448917541645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148165076</v>
      </c>
      <c r="AA32" s="78">
        <f t="shared" si="11"/>
        <v>2931659</v>
      </c>
      <c r="AB32" s="78">
        <f t="shared" si="12"/>
        <v>151096735</v>
      </c>
      <c r="AC32" s="95">
        <f t="shared" si="13"/>
        <v>0.3228549075124954</v>
      </c>
      <c r="AD32" s="77">
        <v>34257900</v>
      </c>
      <c r="AE32" s="78">
        <v>0</v>
      </c>
      <c r="AF32" s="78">
        <f t="shared" si="14"/>
        <v>34257900</v>
      </c>
      <c r="AG32" s="78">
        <v>456195732</v>
      </c>
      <c r="AH32" s="78">
        <v>456195732</v>
      </c>
      <c r="AI32" s="79">
        <v>138237886</v>
      </c>
      <c r="AJ32" s="114">
        <f t="shared" si="15"/>
        <v>0.30302319005474604</v>
      </c>
      <c r="AK32" s="115">
        <f t="shared" si="16"/>
        <v>0.61740372293689916</v>
      </c>
    </row>
    <row r="33" spans="1:37" ht="13" x14ac:dyDescent="0.3">
      <c r="A33" s="55" t="s">
        <v>101</v>
      </c>
      <c r="B33" s="56" t="s">
        <v>496</v>
      </c>
      <c r="C33" s="57" t="s">
        <v>497</v>
      </c>
      <c r="D33" s="77">
        <v>82888743</v>
      </c>
      <c r="E33" s="78">
        <v>21979000</v>
      </c>
      <c r="F33" s="79">
        <f t="shared" si="0"/>
        <v>104867743</v>
      </c>
      <c r="G33" s="77">
        <v>83944499</v>
      </c>
      <c r="H33" s="78">
        <v>21979000</v>
      </c>
      <c r="I33" s="79">
        <f t="shared" si="1"/>
        <v>105923499</v>
      </c>
      <c r="J33" s="77">
        <v>9914975</v>
      </c>
      <c r="K33" s="78">
        <v>0</v>
      </c>
      <c r="L33" s="78">
        <f t="shared" si="2"/>
        <v>9914975</v>
      </c>
      <c r="M33" s="95">
        <f t="shared" si="3"/>
        <v>9.4547424368616378E-2</v>
      </c>
      <c r="N33" s="77">
        <v>10604096</v>
      </c>
      <c r="O33" s="78">
        <v>4532470</v>
      </c>
      <c r="P33" s="78">
        <f t="shared" si="4"/>
        <v>15136566</v>
      </c>
      <c r="Q33" s="95">
        <f t="shared" si="5"/>
        <v>0.14433958018911497</v>
      </c>
      <c r="R33" s="77">
        <v>11399079</v>
      </c>
      <c r="S33" s="78">
        <v>1096290</v>
      </c>
      <c r="T33" s="78">
        <f t="shared" si="6"/>
        <v>12495369</v>
      </c>
      <c r="U33" s="95">
        <f t="shared" si="7"/>
        <v>0.11796597655823285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31918150</v>
      </c>
      <c r="AA33" s="78">
        <f t="shared" si="11"/>
        <v>5628760</v>
      </c>
      <c r="AB33" s="78">
        <f t="shared" si="12"/>
        <v>37546910</v>
      </c>
      <c r="AC33" s="95">
        <f t="shared" si="13"/>
        <v>0.35447195716221575</v>
      </c>
      <c r="AD33" s="77">
        <v>10083940</v>
      </c>
      <c r="AE33" s="78">
        <v>0</v>
      </c>
      <c r="AF33" s="78">
        <f t="shared" si="14"/>
        <v>10083940</v>
      </c>
      <c r="AG33" s="78">
        <v>98379564</v>
      </c>
      <c r="AH33" s="78">
        <v>100520529</v>
      </c>
      <c r="AI33" s="79">
        <v>32705949</v>
      </c>
      <c r="AJ33" s="114">
        <f t="shared" si="15"/>
        <v>0.3253658663097565</v>
      </c>
      <c r="AK33" s="115">
        <f t="shared" si="16"/>
        <v>0.23913559580878108</v>
      </c>
    </row>
    <row r="34" spans="1:37" ht="13" x14ac:dyDescent="0.3">
      <c r="A34" s="55" t="s">
        <v>101</v>
      </c>
      <c r="B34" s="56" t="s">
        <v>498</v>
      </c>
      <c r="C34" s="57" t="s">
        <v>499</v>
      </c>
      <c r="D34" s="77">
        <v>326419535</v>
      </c>
      <c r="E34" s="78">
        <v>31889850</v>
      </c>
      <c r="F34" s="79">
        <f t="shared" si="0"/>
        <v>358309385</v>
      </c>
      <c r="G34" s="77">
        <v>365865235</v>
      </c>
      <c r="H34" s="78">
        <v>33762493</v>
      </c>
      <c r="I34" s="79">
        <f t="shared" si="1"/>
        <v>399627728</v>
      </c>
      <c r="J34" s="77">
        <v>63378571</v>
      </c>
      <c r="K34" s="78">
        <v>1782517</v>
      </c>
      <c r="L34" s="78">
        <f t="shared" si="2"/>
        <v>65161088</v>
      </c>
      <c r="M34" s="95">
        <f t="shared" si="3"/>
        <v>0.18185705071610112</v>
      </c>
      <c r="N34" s="77">
        <v>71210892</v>
      </c>
      <c r="O34" s="78">
        <v>5597529</v>
      </c>
      <c r="P34" s="78">
        <f t="shared" si="4"/>
        <v>76808421</v>
      </c>
      <c r="Q34" s="95">
        <f t="shared" si="5"/>
        <v>0.21436340831541434</v>
      </c>
      <c r="R34" s="77">
        <v>61659685</v>
      </c>
      <c r="S34" s="78">
        <v>1205501</v>
      </c>
      <c r="T34" s="78">
        <f t="shared" si="6"/>
        <v>62865186</v>
      </c>
      <c r="U34" s="95">
        <f t="shared" si="7"/>
        <v>0.15730936968417766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196249148</v>
      </c>
      <c r="AA34" s="78">
        <f t="shared" si="11"/>
        <v>8585547</v>
      </c>
      <c r="AB34" s="78">
        <f t="shared" si="12"/>
        <v>204834695</v>
      </c>
      <c r="AC34" s="95">
        <f t="shared" si="13"/>
        <v>0.51256377034978917</v>
      </c>
      <c r="AD34" s="77">
        <v>62431359</v>
      </c>
      <c r="AE34" s="78">
        <v>3682437</v>
      </c>
      <c r="AF34" s="78">
        <f t="shared" si="14"/>
        <v>66113796</v>
      </c>
      <c r="AG34" s="78">
        <v>273850332</v>
      </c>
      <c r="AH34" s="78">
        <v>298050298</v>
      </c>
      <c r="AI34" s="79">
        <v>182874673</v>
      </c>
      <c r="AJ34" s="114">
        <f t="shared" si="15"/>
        <v>0.6135698377996589</v>
      </c>
      <c r="AK34" s="115">
        <f t="shared" si="16"/>
        <v>-4.9136643129672919E-2</v>
      </c>
    </row>
    <row r="35" spans="1:37" ht="13" x14ac:dyDescent="0.3">
      <c r="A35" s="55" t="s">
        <v>101</v>
      </c>
      <c r="B35" s="56" t="s">
        <v>500</v>
      </c>
      <c r="C35" s="57" t="s">
        <v>501</v>
      </c>
      <c r="D35" s="77">
        <v>146541012</v>
      </c>
      <c r="E35" s="78">
        <v>28812000</v>
      </c>
      <c r="F35" s="79">
        <f t="shared" si="0"/>
        <v>175353012</v>
      </c>
      <c r="G35" s="77">
        <v>139257893</v>
      </c>
      <c r="H35" s="78">
        <v>46499985</v>
      </c>
      <c r="I35" s="79">
        <f t="shared" si="1"/>
        <v>185757878</v>
      </c>
      <c r="J35" s="77">
        <v>35194772</v>
      </c>
      <c r="K35" s="78">
        <v>-306895334</v>
      </c>
      <c r="L35" s="78">
        <f t="shared" si="2"/>
        <v>-271700562</v>
      </c>
      <c r="M35" s="95">
        <f t="shared" si="3"/>
        <v>-1.5494490736207029</v>
      </c>
      <c r="N35" s="77">
        <v>22226435</v>
      </c>
      <c r="O35" s="78">
        <v>3221314</v>
      </c>
      <c r="P35" s="78">
        <f t="shared" si="4"/>
        <v>25447749</v>
      </c>
      <c r="Q35" s="95">
        <f t="shared" si="5"/>
        <v>0.14512296486814838</v>
      </c>
      <c r="R35" s="77">
        <v>26262427</v>
      </c>
      <c r="S35" s="78">
        <v>323147074</v>
      </c>
      <c r="T35" s="78">
        <f t="shared" si="6"/>
        <v>349409501</v>
      </c>
      <c r="U35" s="95">
        <f t="shared" si="7"/>
        <v>1.8809942531750927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83683634</v>
      </c>
      <c r="AA35" s="78">
        <f t="shared" si="11"/>
        <v>19473054</v>
      </c>
      <c r="AB35" s="78">
        <f t="shared" si="12"/>
        <v>103156688</v>
      </c>
      <c r="AC35" s="95">
        <f t="shared" si="13"/>
        <v>0.55532873819758</v>
      </c>
      <c r="AD35" s="77">
        <v>26945678</v>
      </c>
      <c r="AE35" s="78">
        <v>10211082</v>
      </c>
      <c r="AF35" s="78">
        <f t="shared" si="14"/>
        <v>37156760</v>
      </c>
      <c r="AG35" s="78">
        <v>176665739</v>
      </c>
      <c r="AH35" s="78">
        <v>192239872</v>
      </c>
      <c r="AI35" s="79">
        <v>107969171</v>
      </c>
      <c r="AJ35" s="114">
        <f t="shared" si="15"/>
        <v>0.56163775951744288</v>
      </c>
      <c r="AK35" s="115">
        <f t="shared" si="16"/>
        <v>8.4036590111732021</v>
      </c>
    </row>
    <row r="36" spans="1:37" ht="13" x14ac:dyDescent="0.3">
      <c r="A36" s="55" t="s">
        <v>101</v>
      </c>
      <c r="B36" s="56" t="s">
        <v>502</v>
      </c>
      <c r="C36" s="57" t="s">
        <v>503</v>
      </c>
      <c r="D36" s="77">
        <v>1152403350</v>
      </c>
      <c r="E36" s="78">
        <v>206151598</v>
      </c>
      <c r="F36" s="79">
        <f t="shared" si="0"/>
        <v>1358554948</v>
      </c>
      <c r="G36" s="77">
        <v>1148398448</v>
      </c>
      <c r="H36" s="78">
        <v>216825867</v>
      </c>
      <c r="I36" s="79">
        <f t="shared" si="1"/>
        <v>1365224315</v>
      </c>
      <c r="J36" s="77">
        <v>198488064</v>
      </c>
      <c r="K36" s="78">
        <v>7878263</v>
      </c>
      <c r="L36" s="78">
        <f t="shared" si="2"/>
        <v>206366327</v>
      </c>
      <c r="M36" s="95">
        <f t="shared" si="3"/>
        <v>0.15190134731304222</v>
      </c>
      <c r="N36" s="77">
        <v>209598608</v>
      </c>
      <c r="O36" s="78">
        <v>31824969</v>
      </c>
      <c r="P36" s="78">
        <f t="shared" si="4"/>
        <v>241423577</v>
      </c>
      <c r="Q36" s="95">
        <f t="shared" si="5"/>
        <v>0.1777061556143992</v>
      </c>
      <c r="R36" s="77">
        <v>224924036</v>
      </c>
      <c r="S36" s="78">
        <v>13039678</v>
      </c>
      <c r="T36" s="78">
        <f t="shared" si="6"/>
        <v>237963714</v>
      </c>
      <c r="U36" s="95">
        <f t="shared" si="7"/>
        <v>0.17430374729298606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633010708</v>
      </c>
      <c r="AA36" s="78">
        <f t="shared" si="11"/>
        <v>52742910</v>
      </c>
      <c r="AB36" s="78">
        <f t="shared" si="12"/>
        <v>685753618</v>
      </c>
      <c r="AC36" s="95">
        <f t="shared" si="13"/>
        <v>0.50230105812318471</v>
      </c>
      <c r="AD36" s="77">
        <v>172437139</v>
      </c>
      <c r="AE36" s="78">
        <v>10777049</v>
      </c>
      <c r="AF36" s="78">
        <f t="shared" si="14"/>
        <v>183214188</v>
      </c>
      <c r="AG36" s="78">
        <v>1102472802</v>
      </c>
      <c r="AH36" s="78">
        <v>1115811319</v>
      </c>
      <c r="AI36" s="79">
        <v>627900707</v>
      </c>
      <c r="AJ36" s="114">
        <f t="shared" si="15"/>
        <v>0.56273018234187677</v>
      </c>
      <c r="AK36" s="115">
        <f t="shared" si="16"/>
        <v>0.29882798159714574</v>
      </c>
    </row>
    <row r="37" spans="1:37" ht="13" x14ac:dyDescent="0.3">
      <c r="A37" s="55" t="s">
        <v>116</v>
      </c>
      <c r="B37" s="56" t="s">
        <v>504</v>
      </c>
      <c r="C37" s="57" t="s">
        <v>505</v>
      </c>
      <c r="D37" s="77">
        <v>101419643</v>
      </c>
      <c r="E37" s="78">
        <v>1858230</v>
      </c>
      <c r="F37" s="79">
        <f t="shared" si="0"/>
        <v>103277873</v>
      </c>
      <c r="G37" s="77">
        <v>95394560</v>
      </c>
      <c r="H37" s="78">
        <v>1382936</v>
      </c>
      <c r="I37" s="79">
        <f t="shared" si="1"/>
        <v>96777496</v>
      </c>
      <c r="J37" s="77">
        <v>21322886</v>
      </c>
      <c r="K37" s="78">
        <v>0</v>
      </c>
      <c r="L37" s="78">
        <f t="shared" si="2"/>
        <v>21322886</v>
      </c>
      <c r="M37" s="95">
        <f t="shared" si="3"/>
        <v>0.2064613201319512</v>
      </c>
      <c r="N37" s="77">
        <v>30196710</v>
      </c>
      <c r="O37" s="78">
        <v>1057630</v>
      </c>
      <c r="P37" s="78">
        <f t="shared" si="4"/>
        <v>31254340</v>
      </c>
      <c r="Q37" s="95">
        <f t="shared" si="5"/>
        <v>0.30262377692460807</v>
      </c>
      <c r="R37" s="77">
        <v>21892489</v>
      </c>
      <c r="S37" s="78">
        <v>40363</v>
      </c>
      <c r="T37" s="78">
        <f t="shared" si="6"/>
        <v>21932852</v>
      </c>
      <c r="U37" s="95">
        <f t="shared" si="7"/>
        <v>0.22663173678310503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73412085</v>
      </c>
      <c r="AA37" s="78">
        <f t="shared" si="11"/>
        <v>1097993</v>
      </c>
      <c r="AB37" s="78">
        <f t="shared" si="12"/>
        <v>74510078</v>
      </c>
      <c r="AC37" s="95">
        <f t="shared" si="13"/>
        <v>0.76991119919035722</v>
      </c>
      <c r="AD37" s="77">
        <v>16711242</v>
      </c>
      <c r="AE37" s="78">
        <v>181895</v>
      </c>
      <c r="AF37" s="78">
        <f t="shared" si="14"/>
        <v>16893137</v>
      </c>
      <c r="AG37" s="78">
        <v>103178460</v>
      </c>
      <c r="AH37" s="78">
        <v>99818393</v>
      </c>
      <c r="AI37" s="79">
        <v>62848869</v>
      </c>
      <c r="AJ37" s="114">
        <f t="shared" si="15"/>
        <v>0.62963214605147966</v>
      </c>
      <c r="AK37" s="115">
        <f t="shared" si="16"/>
        <v>0.29832913803990335</v>
      </c>
    </row>
    <row r="38" spans="1:37" ht="14" x14ac:dyDescent="0.3">
      <c r="A38" s="58" t="s">
        <v>0</v>
      </c>
      <c r="B38" s="59" t="s">
        <v>506</v>
      </c>
      <c r="C38" s="60" t="s">
        <v>0</v>
      </c>
      <c r="D38" s="80">
        <f>SUM(D32:D37)</f>
        <v>2240183828</v>
      </c>
      <c r="E38" s="81">
        <f>SUM(E32:E37)</f>
        <v>328181110</v>
      </c>
      <c r="F38" s="82">
        <f t="shared" si="0"/>
        <v>2568364938</v>
      </c>
      <c r="G38" s="80">
        <f>SUM(G32:G37)</f>
        <v>2263372180</v>
      </c>
      <c r="H38" s="81">
        <f>SUM(H32:H37)</f>
        <v>357940713</v>
      </c>
      <c r="I38" s="82">
        <f t="shared" si="1"/>
        <v>2621312893</v>
      </c>
      <c r="J38" s="80">
        <f>SUM(J32:J37)</f>
        <v>368773149</v>
      </c>
      <c r="K38" s="81">
        <f>SUM(K32:K37)</f>
        <v>-294716445</v>
      </c>
      <c r="L38" s="81">
        <f t="shared" si="2"/>
        <v>74056704</v>
      </c>
      <c r="M38" s="96">
        <f t="shared" si="3"/>
        <v>2.883418275351024E-2</v>
      </c>
      <c r="N38" s="80">
        <f>SUM(N32:N37)</f>
        <v>396508896</v>
      </c>
      <c r="O38" s="81">
        <f>SUM(O32:O37)</f>
        <v>46257647</v>
      </c>
      <c r="P38" s="81">
        <f t="shared" si="4"/>
        <v>442766543</v>
      </c>
      <c r="Q38" s="96">
        <f t="shared" si="5"/>
        <v>0.1723923794664417</v>
      </c>
      <c r="R38" s="80">
        <f>SUM(R32:R37)</f>
        <v>401156756</v>
      </c>
      <c r="S38" s="81">
        <f>SUM(S32:S37)</f>
        <v>338918721</v>
      </c>
      <c r="T38" s="81">
        <f t="shared" si="6"/>
        <v>740075477</v>
      </c>
      <c r="U38" s="96">
        <f t="shared" si="7"/>
        <v>0.2823300793187683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f t="shared" si="10"/>
        <v>1166438801</v>
      </c>
      <c r="AA38" s="81">
        <f t="shared" si="11"/>
        <v>90459923</v>
      </c>
      <c r="AB38" s="81">
        <f t="shared" si="12"/>
        <v>1256898724</v>
      </c>
      <c r="AC38" s="96">
        <f t="shared" si="13"/>
        <v>0.47949206191921784</v>
      </c>
      <c r="AD38" s="80">
        <f>SUM(AD32:AD37)</f>
        <v>322867258</v>
      </c>
      <c r="AE38" s="81">
        <f>SUM(AE32:AE37)</f>
        <v>24852463</v>
      </c>
      <c r="AF38" s="81">
        <f t="shared" si="14"/>
        <v>347719721</v>
      </c>
      <c r="AG38" s="81">
        <f>SUM(AG32:AG37)</f>
        <v>2210742629</v>
      </c>
      <c r="AH38" s="81">
        <f>SUM(AH32:AH37)</f>
        <v>2262636143</v>
      </c>
      <c r="AI38" s="82">
        <f>SUM(AI32:AI37)</f>
        <v>1152537255</v>
      </c>
      <c r="AJ38" s="116">
        <f t="shared" si="15"/>
        <v>0.50937808032707621</v>
      </c>
      <c r="AK38" s="117">
        <f t="shared" si="16"/>
        <v>1.1283678557880816</v>
      </c>
    </row>
    <row r="39" spans="1:37" ht="13" x14ac:dyDescent="0.3">
      <c r="A39" s="55" t="s">
        <v>101</v>
      </c>
      <c r="B39" s="56" t="s">
        <v>83</v>
      </c>
      <c r="C39" s="57" t="s">
        <v>84</v>
      </c>
      <c r="D39" s="77">
        <v>3212506151</v>
      </c>
      <c r="E39" s="78">
        <v>627331283</v>
      </c>
      <c r="F39" s="79">
        <f t="shared" si="0"/>
        <v>3839837434</v>
      </c>
      <c r="G39" s="77">
        <v>3484059509</v>
      </c>
      <c r="H39" s="78">
        <v>632781213</v>
      </c>
      <c r="I39" s="79">
        <f t="shared" si="1"/>
        <v>4116840722</v>
      </c>
      <c r="J39" s="77">
        <v>792109776</v>
      </c>
      <c r="K39" s="78">
        <v>94214230</v>
      </c>
      <c r="L39" s="78">
        <f t="shared" si="2"/>
        <v>886324006</v>
      </c>
      <c r="M39" s="95">
        <f t="shared" si="3"/>
        <v>0.23082331511016776</v>
      </c>
      <c r="N39" s="77">
        <v>643807582</v>
      </c>
      <c r="O39" s="78">
        <v>202604216</v>
      </c>
      <c r="P39" s="78">
        <f t="shared" si="4"/>
        <v>846411798</v>
      </c>
      <c r="Q39" s="95">
        <f t="shared" si="5"/>
        <v>0.22042907090425537</v>
      </c>
      <c r="R39" s="77">
        <v>829887906</v>
      </c>
      <c r="S39" s="78">
        <v>67761912</v>
      </c>
      <c r="T39" s="78">
        <f t="shared" si="6"/>
        <v>897649818</v>
      </c>
      <c r="U39" s="95">
        <f t="shared" si="7"/>
        <v>0.21804336835356439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2265805264</v>
      </c>
      <c r="AA39" s="78">
        <f t="shared" si="11"/>
        <v>364580358</v>
      </c>
      <c r="AB39" s="78">
        <f t="shared" si="12"/>
        <v>2630385622</v>
      </c>
      <c r="AC39" s="95">
        <f t="shared" si="13"/>
        <v>0.63893305561798219</v>
      </c>
      <c r="AD39" s="77">
        <v>774374366</v>
      </c>
      <c r="AE39" s="78">
        <v>109834343</v>
      </c>
      <c r="AF39" s="78">
        <f t="shared" si="14"/>
        <v>884208709</v>
      </c>
      <c r="AG39" s="78">
        <v>3542233730</v>
      </c>
      <c r="AH39" s="78">
        <v>3817982570</v>
      </c>
      <c r="AI39" s="79">
        <v>2471287150</v>
      </c>
      <c r="AJ39" s="114">
        <f t="shared" si="15"/>
        <v>0.64727565008239418</v>
      </c>
      <c r="AK39" s="115">
        <f t="shared" si="16"/>
        <v>1.5201285469356396E-2</v>
      </c>
    </row>
    <row r="40" spans="1:37" ht="13" x14ac:dyDescent="0.3">
      <c r="A40" s="55" t="s">
        <v>101</v>
      </c>
      <c r="B40" s="56" t="s">
        <v>507</v>
      </c>
      <c r="C40" s="57" t="s">
        <v>508</v>
      </c>
      <c r="D40" s="77">
        <v>265260660</v>
      </c>
      <c r="E40" s="78">
        <v>52387159</v>
      </c>
      <c r="F40" s="79">
        <f t="shared" si="0"/>
        <v>317647819</v>
      </c>
      <c r="G40" s="77">
        <v>409888375</v>
      </c>
      <c r="H40" s="78">
        <v>73323943</v>
      </c>
      <c r="I40" s="79">
        <f t="shared" si="1"/>
        <v>483212318</v>
      </c>
      <c r="J40" s="77">
        <v>44194503</v>
      </c>
      <c r="K40" s="78">
        <v>2819732</v>
      </c>
      <c r="L40" s="78">
        <f t="shared" si="2"/>
        <v>47014235</v>
      </c>
      <c r="M40" s="95">
        <f t="shared" si="3"/>
        <v>0.14800742264816244</v>
      </c>
      <c r="N40" s="77">
        <v>45986765</v>
      </c>
      <c r="O40" s="78">
        <v>2039450</v>
      </c>
      <c r="P40" s="78">
        <f t="shared" si="4"/>
        <v>48026215</v>
      </c>
      <c r="Q40" s="95">
        <f t="shared" si="5"/>
        <v>0.15119327798690158</v>
      </c>
      <c r="R40" s="77">
        <v>15402488</v>
      </c>
      <c r="S40" s="78">
        <v>3203018</v>
      </c>
      <c r="T40" s="78">
        <f t="shared" si="6"/>
        <v>18605506</v>
      </c>
      <c r="U40" s="95">
        <f t="shared" si="7"/>
        <v>3.850379079119419E-2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105583756</v>
      </c>
      <c r="AA40" s="78">
        <f t="shared" si="11"/>
        <v>8062200</v>
      </c>
      <c r="AB40" s="78">
        <f t="shared" si="12"/>
        <v>113645956</v>
      </c>
      <c r="AC40" s="95">
        <f t="shared" si="13"/>
        <v>0.23518844981100007</v>
      </c>
      <c r="AD40" s="77">
        <v>51310099</v>
      </c>
      <c r="AE40" s="78">
        <v>5505382</v>
      </c>
      <c r="AF40" s="78">
        <f t="shared" si="14"/>
        <v>56815481</v>
      </c>
      <c r="AG40" s="78">
        <v>289550319</v>
      </c>
      <c r="AH40" s="78">
        <v>332097867</v>
      </c>
      <c r="AI40" s="79">
        <v>165436138</v>
      </c>
      <c r="AJ40" s="114">
        <f t="shared" si="15"/>
        <v>0.49815477435752398</v>
      </c>
      <c r="AK40" s="115">
        <f t="shared" si="16"/>
        <v>-0.67252752819253614</v>
      </c>
    </row>
    <row r="41" spans="1:37" ht="13" x14ac:dyDescent="0.3">
      <c r="A41" s="55" t="s">
        <v>101</v>
      </c>
      <c r="B41" s="56" t="s">
        <v>509</v>
      </c>
      <c r="C41" s="57" t="s">
        <v>510</v>
      </c>
      <c r="D41" s="77">
        <v>197038599</v>
      </c>
      <c r="E41" s="78">
        <v>36361000</v>
      </c>
      <c r="F41" s="79">
        <f t="shared" si="0"/>
        <v>233399599</v>
      </c>
      <c r="G41" s="77">
        <v>188847416</v>
      </c>
      <c r="H41" s="78">
        <v>45361000</v>
      </c>
      <c r="I41" s="79">
        <f t="shared" si="1"/>
        <v>234208416</v>
      </c>
      <c r="J41" s="77">
        <v>38825107</v>
      </c>
      <c r="K41" s="78">
        <v>7129199</v>
      </c>
      <c r="L41" s="78">
        <f t="shared" si="2"/>
        <v>45954306</v>
      </c>
      <c r="M41" s="95">
        <f t="shared" si="3"/>
        <v>0.19689110948301158</v>
      </c>
      <c r="N41" s="77">
        <v>43497784</v>
      </c>
      <c r="O41" s="78">
        <v>12419285</v>
      </c>
      <c r="P41" s="78">
        <f t="shared" si="4"/>
        <v>55917069</v>
      </c>
      <c r="Q41" s="95">
        <f t="shared" si="5"/>
        <v>0.23957654271719636</v>
      </c>
      <c r="R41" s="77">
        <v>30768991</v>
      </c>
      <c r="S41" s="78">
        <v>4479322</v>
      </c>
      <c r="T41" s="78">
        <f t="shared" si="6"/>
        <v>35248313</v>
      </c>
      <c r="U41" s="95">
        <f t="shared" si="7"/>
        <v>0.15049977110984775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113091882</v>
      </c>
      <c r="AA41" s="78">
        <f t="shared" si="11"/>
        <v>24027806</v>
      </c>
      <c r="AB41" s="78">
        <f t="shared" si="12"/>
        <v>137119688</v>
      </c>
      <c r="AC41" s="95">
        <f t="shared" si="13"/>
        <v>0.58546012283350224</v>
      </c>
      <c r="AD41" s="77">
        <v>58080563</v>
      </c>
      <c r="AE41" s="78">
        <v>7106697</v>
      </c>
      <c r="AF41" s="78">
        <f t="shared" si="14"/>
        <v>65187260</v>
      </c>
      <c r="AG41" s="78">
        <v>207166066</v>
      </c>
      <c r="AH41" s="78">
        <v>268963384</v>
      </c>
      <c r="AI41" s="79">
        <v>178222878</v>
      </c>
      <c r="AJ41" s="114">
        <f t="shared" si="15"/>
        <v>0.66262877626495065</v>
      </c>
      <c r="AK41" s="115">
        <f t="shared" si="16"/>
        <v>-0.45927604565677405</v>
      </c>
    </row>
    <row r="42" spans="1:37" ht="13" x14ac:dyDescent="0.3">
      <c r="A42" s="55" t="s">
        <v>101</v>
      </c>
      <c r="B42" s="56" t="s">
        <v>511</v>
      </c>
      <c r="C42" s="57" t="s">
        <v>512</v>
      </c>
      <c r="D42" s="77">
        <v>472412696</v>
      </c>
      <c r="E42" s="78">
        <v>106725212</v>
      </c>
      <c r="F42" s="79">
        <f t="shared" si="0"/>
        <v>579137908</v>
      </c>
      <c r="G42" s="77">
        <v>474231315</v>
      </c>
      <c r="H42" s="78">
        <v>107144495</v>
      </c>
      <c r="I42" s="79">
        <f t="shared" si="1"/>
        <v>581375810</v>
      </c>
      <c r="J42" s="77">
        <v>65819701</v>
      </c>
      <c r="K42" s="78">
        <v>8536492</v>
      </c>
      <c r="L42" s="78">
        <f t="shared" si="2"/>
        <v>74356193</v>
      </c>
      <c r="M42" s="95">
        <f t="shared" si="3"/>
        <v>0.12839116896488842</v>
      </c>
      <c r="N42" s="77">
        <v>73116617</v>
      </c>
      <c r="O42" s="78">
        <v>31135106</v>
      </c>
      <c r="P42" s="78">
        <f t="shared" si="4"/>
        <v>104251723</v>
      </c>
      <c r="Q42" s="95">
        <f t="shared" si="5"/>
        <v>0.18001191350092041</v>
      </c>
      <c r="R42" s="77">
        <v>92711476</v>
      </c>
      <c r="S42" s="78">
        <v>-13575846</v>
      </c>
      <c r="T42" s="78">
        <f t="shared" si="6"/>
        <v>79135630</v>
      </c>
      <c r="U42" s="95">
        <f t="shared" si="7"/>
        <v>0.13611785808563312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231647794</v>
      </c>
      <c r="AA42" s="78">
        <f t="shared" si="11"/>
        <v>26095752</v>
      </c>
      <c r="AB42" s="78">
        <f t="shared" si="12"/>
        <v>257743546</v>
      </c>
      <c r="AC42" s="95">
        <f t="shared" si="13"/>
        <v>0.44333379815028767</v>
      </c>
      <c r="AD42" s="77">
        <v>63858098</v>
      </c>
      <c r="AE42" s="78">
        <v>7338835</v>
      </c>
      <c r="AF42" s="78">
        <f t="shared" si="14"/>
        <v>71196933</v>
      </c>
      <c r="AG42" s="78">
        <v>655449075</v>
      </c>
      <c r="AH42" s="78">
        <v>655449075</v>
      </c>
      <c r="AI42" s="79">
        <v>219314703</v>
      </c>
      <c r="AJ42" s="114">
        <f t="shared" si="15"/>
        <v>0.33460220078882558</v>
      </c>
      <c r="AK42" s="115">
        <f t="shared" si="16"/>
        <v>0.11150335647182996</v>
      </c>
    </row>
    <row r="43" spans="1:37" ht="13" x14ac:dyDescent="0.3">
      <c r="A43" s="55" t="s">
        <v>116</v>
      </c>
      <c r="B43" s="56" t="s">
        <v>513</v>
      </c>
      <c r="C43" s="57" t="s">
        <v>514</v>
      </c>
      <c r="D43" s="77">
        <v>183388430</v>
      </c>
      <c r="E43" s="78">
        <v>4564800</v>
      </c>
      <c r="F43" s="79">
        <f t="shared" si="0"/>
        <v>187953230</v>
      </c>
      <c r="G43" s="77">
        <v>184719967</v>
      </c>
      <c r="H43" s="78">
        <v>4514350</v>
      </c>
      <c r="I43" s="79">
        <f t="shared" si="1"/>
        <v>189234317</v>
      </c>
      <c r="J43" s="77">
        <v>27252890</v>
      </c>
      <c r="K43" s="78">
        <v>2120</v>
      </c>
      <c r="L43" s="78">
        <f t="shared" si="2"/>
        <v>27255010</v>
      </c>
      <c r="M43" s="95">
        <f t="shared" si="3"/>
        <v>0.14500953242463563</v>
      </c>
      <c r="N43" s="77">
        <v>43754483</v>
      </c>
      <c r="O43" s="78">
        <v>71080</v>
      </c>
      <c r="P43" s="78">
        <f t="shared" si="4"/>
        <v>43825563</v>
      </c>
      <c r="Q43" s="95">
        <f t="shared" si="5"/>
        <v>0.23317270472021151</v>
      </c>
      <c r="R43" s="77">
        <v>31102625</v>
      </c>
      <c r="S43" s="78">
        <v>132274</v>
      </c>
      <c r="T43" s="78">
        <f t="shared" si="6"/>
        <v>31234899</v>
      </c>
      <c r="U43" s="95">
        <f t="shared" si="7"/>
        <v>0.16505937979526197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102109998</v>
      </c>
      <c r="AA43" s="78">
        <f t="shared" si="11"/>
        <v>205474</v>
      </c>
      <c r="AB43" s="78">
        <f t="shared" si="12"/>
        <v>102315472</v>
      </c>
      <c r="AC43" s="95">
        <f t="shared" si="13"/>
        <v>0.54068138180243497</v>
      </c>
      <c r="AD43" s="77">
        <v>29684310</v>
      </c>
      <c r="AE43" s="78">
        <v>31700</v>
      </c>
      <c r="AF43" s="78">
        <f t="shared" si="14"/>
        <v>29716010</v>
      </c>
      <c r="AG43" s="78">
        <v>189511209</v>
      </c>
      <c r="AH43" s="78">
        <v>189228765</v>
      </c>
      <c r="AI43" s="79">
        <v>84135125</v>
      </c>
      <c r="AJ43" s="114">
        <f t="shared" si="15"/>
        <v>0.44462122341706345</v>
      </c>
      <c r="AK43" s="115">
        <f t="shared" si="16"/>
        <v>5.11134906738826E-2</v>
      </c>
    </row>
    <row r="44" spans="1:37" ht="14" x14ac:dyDescent="0.3">
      <c r="A44" s="58" t="s">
        <v>0</v>
      </c>
      <c r="B44" s="59" t="s">
        <v>515</v>
      </c>
      <c r="C44" s="60" t="s">
        <v>0</v>
      </c>
      <c r="D44" s="80">
        <f>SUM(D39:D43)</f>
        <v>4330606536</v>
      </c>
      <c r="E44" s="81">
        <f>SUM(E39:E43)</f>
        <v>827369454</v>
      </c>
      <c r="F44" s="82">
        <f t="shared" si="0"/>
        <v>5157975990</v>
      </c>
      <c r="G44" s="80">
        <f>SUM(G39:G43)</f>
        <v>4741746582</v>
      </c>
      <c r="H44" s="81">
        <f>SUM(H39:H43)</f>
        <v>863125001</v>
      </c>
      <c r="I44" s="82">
        <f t="shared" si="1"/>
        <v>5604871583</v>
      </c>
      <c r="J44" s="80">
        <f>SUM(J39:J43)</f>
        <v>968201977</v>
      </c>
      <c r="K44" s="81">
        <f>SUM(K39:K43)</f>
        <v>112701773</v>
      </c>
      <c r="L44" s="81">
        <f t="shared" si="2"/>
        <v>1080903750</v>
      </c>
      <c r="M44" s="96">
        <f t="shared" si="3"/>
        <v>0.20955967071106898</v>
      </c>
      <c r="N44" s="80">
        <f>SUM(N39:N43)</f>
        <v>850163231</v>
      </c>
      <c r="O44" s="81">
        <f>SUM(O39:O43)</f>
        <v>248269137</v>
      </c>
      <c r="P44" s="81">
        <f t="shared" si="4"/>
        <v>1098432368</v>
      </c>
      <c r="Q44" s="96">
        <f t="shared" si="5"/>
        <v>0.21295802270688741</v>
      </c>
      <c r="R44" s="80">
        <f>SUM(R39:R43)</f>
        <v>999873486</v>
      </c>
      <c r="S44" s="81">
        <f>SUM(S39:S43)</f>
        <v>62000680</v>
      </c>
      <c r="T44" s="81">
        <f t="shared" si="6"/>
        <v>1061874166</v>
      </c>
      <c r="U44" s="96">
        <f t="shared" si="7"/>
        <v>0.18945557454353545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f t="shared" si="10"/>
        <v>2818238694</v>
      </c>
      <c r="AA44" s="81">
        <f t="shared" si="11"/>
        <v>422971590</v>
      </c>
      <c r="AB44" s="81">
        <f t="shared" si="12"/>
        <v>3241210284</v>
      </c>
      <c r="AC44" s="96">
        <f t="shared" si="13"/>
        <v>0.57828448627276963</v>
      </c>
      <c r="AD44" s="80">
        <f>SUM(AD39:AD43)</f>
        <v>977307436</v>
      </c>
      <c r="AE44" s="81">
        <f>SUM(AE39:AE43)</f>
        <v>129816957</v>
      </c>
      <c r="AF44" s="81">
        <f t="shared" si="14"/>
        <v>1107124393</v>
      </c>
      <c r="AG44" s="81">
        <f>SUM(AG39:AG43)</f>
        <v>4883910399</v>
      </c>
      <c r="AH44" s="81">
        <f>SUM(AH39:AH43)</f>
        <v>5263721661</v>
      </c>
      <c r="AI44" s="82">
        <f>SUM(AI39:AI43)</f>
        <v>3118395994</v>
      </c>
      <c r="AJ44" s="116">
        <f t="shared" si="15"/>
        <v>0.59243178018033127</v>
      </c>
      <c r="AK44" s="117">
        <f t="shared" si="16"/>
        <v>-4.0871854405975516E-2</v>
      </c>
    </row>
    <row r="45" spans="1:37" ht="14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11604633447</v>
      </c>
      <c r="E45" s="84">
        <f>SUM(E9:E12,E14:E20,E22:E30,E32:E37,E39:E43)</f>
        <v>2060917779</v>
      </c>
      <c r="F45" s="85">
        <f t="shared" si="0"/>
        <v>13665551226</v>
      </c>
      <c r="G45" s="83">
        <f>SUM(G9:G12,G14:G20,G22:G30,G32:G37,G39:G43)</f>
        <v>12284762324</v>
      </c>
      <c r="H45" s="84">
        <f>SUM(H9:H12,H14:H20,H22:H30,H32:H37,H39:H43)</f>
        <v>2207834931</v>
      </c>
      <c r="I45" s="85">
        <f t="shared" si="1"/>
        <v>14492597255</v>
      </c>
      <c r="J45" s="83">
        <f>SUM(J9:J12,J14:J20,J22:J30,J32:J37,J39:J43)</f>
        <v>2199075126</v>
      </c>
      <c r="K45" s="84">
        <f>SUM(K9:K12,K14:K20,K22:K30,K32:K37,K39:K43)</f>
        <v>-35078226</v>
      </c>
      <c r="L45" s="84">
        <f t="shared" si="2"/>
        <v>2163996900</v>
      </c>
      <c r="M45" s="97">
        <f t="shared" si="3"/>
        <v>0.1583541610734876</v>
      </c>
      <c r="N45" s="83">
        <f>SUM(N9:N12,N14:N20,N22:N30,N32:N37,N39:N43)</f>
        <v>2300878682</v>
      </c>
      <c r="O45" s="84">
        <f>SUM(O9:O12,O14:O20,O22:O30,O32:O37,O39:O43)</f>
        <v>491781280</v>
      </c>
      <c r="P45" s="84">
        <f t="shared" si="4"/>
        <v>2792659962</v>
      </c>
      <c r="Q45" s="97">
        <f t="shared" si="5"/>
        <v>0.20435765201236092</v>
      </c>
      <c r="R45" s="83">
        <f>SUM(R9:R12,R14:R20,R22:R30,R32:R37,R39:R43)</f>
        <v>2318139608</v>
      </c>
      <c r="S45" s="84">
        <f>SUM(S9:S12,S14:S20,S22:S30,S32:S37,S39:S43)</f>
        <v>504817841</v>
      </c>
      <c r="T45" s="84">
        <f t="shared" si="6"/>
        <v>2822957449</v>
      </c>
      <c r="U45" s="97">
        <f t="shared" si="7"/>
        <v>0.19478616560782913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f t="shared" si="10"/>
        <v>6818093416</v>
      </c>
      <c r="AA45" s="84">
        <f t="shared" si="11"/>
        <v>961520895</v>
      </c>
      <c r="AB45" s="84">
        <f t="shared" si="12"/>
        <v>7779614311</v>
      </c>
      <c r="AC45" s="97">
        <f t="shared" si="13"/>
        <v>0.53679917920274811</v>
      </c>
      <c r="AD45" s="83">
        <f>SUM(AD9:AD12,AD14:AD20,AD22:AD30,AD32:AD37,AD39:AD43)</f>
        <v>2132468395</v>
      </c>
      <c r="AE45" s="84">
        <f>SUM(AE9:AE12,AE14:AE20,AE22:AE30,AE32:AE37,AE39:AE43)</f>
        <v>246338370</v>
      </c>
      <c r="AF45" s="84">
        <f t="shared" si="14"/>
        <v>2378806765</v>
      </c>
      <c r="AG45" s="84">
        <f>SUM(AG9:AG12,AG14:AG20,AG22:AG30,AG32:AG37,AG39:AG43)</f>
        <v>12312726049</v>
      </c>
      <c r="AH45" s="84">
        <f>SUM(AH9:AH12,AH14:AH20,AH22:AH30,AH32:AH37,AH39:AH43)</f>
        <v>13482069790</v>
      </c>
      <c r="AI45" s="85">
        <f>SUM(AI9:AI12,AI14:AI20,AI22:AI30,AI32:AI37,AI39:AI43)</f>
        <v>7270226306</v>
      </c>
      <c r="AJ45" s="118">
        <f t="shared" si="15"/>
        <v>0.53925149619033386</v>
      </c>
      <c r="AK45" s="119">
        <f t="shared" si="16"/>
        <v>0.18671154401227708</v>
      </c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517</v>
      </c>
      <c r="C9" s="57" t="s">
        <v>518</v>
      </c>
      <c r="D9" s="77">
        <v>706266002</v>
      </c>
      <c r="E9" s="78">
        <v>196471805</v>
      </c>
      <c r="F9" s="79">
        <f>$D9       +$E9</f>
        <v>902737807</v>
      </c>
      <c r="G9" s="77">
        <v>725586580</v>
      </c>
      <c r="H9" s="78">
        <v>227471805</v>
      </c>
      <c r="I9" s="79">
        <f>$G9       +$H9</f>
        <v>953058385</v>
      </c>
      <c r="J9" s="77">
        <v>132124519</v>
      </c>
      <c r="K9" s="78">
        <v>56565663</v>
      </c>
      <c r="L9" s="78">
        <f>$J9       +$K9</f>
        <v>188690182</v>
      </c>
      <c r="M9" s="95">
        <f>IF(($F9       =0),0,($L9       /$F9       ))</f>
        <v>0.20901991756284113</v>
      </c>
      <c r="N9" s="77">
        <v>148252564</v>
      </c>
      <c r="O9" s="78">
        <v>51814523</v>
      </c>
      <c r="P9" s="78">
        <f>$N9       +$O9</f>
        <v>200067087</v>
      </c>
      <c r="Q9" s="95">
        <f>IF(($F9       =0),0,($P9       /$F9       ))</f>
        <v>0.22162258570389087</v>
      </c>
      <c r="R9" s="77">
        <v>141441869</v>
      </c>
      <c r="S9" s="78">
        <v>28120221</v>
      </c>
      <c r="T9" s="78">
        <f>$R9       +$S9</f>
        <v>169562090</v>
      </c>
      <c r="U9" s="95">
        <f>IF(($I9       =0),0,($T9       /$I9       ))</f>
        <v>0.17791364376905408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421818952</v>
      </c>
      <c r="AA9" s="78">
        <f>$K9       +$O9       +$S9</f>
        <v>136500407</v>
      </c>
      <c r="AB9" s="78">
        <f>$Z9       +$AA9</f>
        <v>558319359</v>
      </c>
      <c r="AC9" s="95">
        <f>IF(($I9       =0),0,($AB9       /$I9       ))</f>
        <v>0.58581863166756565</v>
      </c>
      <c r="AD9" s="77">
        <v>126340150</v>
      </c>
      <c r="AE9" s="78">
        <v>45704147</v>
      </c>
      <c r="AF9" s="78">
        <f>$AD9       +$AE9</f>
        <v>172044297</v>
      </c>
      <c r="AG9" s="78">
        <v>966054400</v>
      </c>
      <c r="AH9" s="78">
        <v>1028335782</v>
      </c>
      <c r="AI9" s="79">
        <v>555762288</v>
      </c>
      <c r="AJ9" s="114">
        <f>IF(($AH9       =0),0,($AI9       /$AH9       ))</f>
        <v>0.54044826381428002</v>
      </c>
      <c r="AK9" s="115">
        <f>IF(($AF9       =0),0,(($T9       /$AF9       )-1))</f>
        <v>-1.4427720321354198E-2</v>
      </c>
    </row>
    <row r="10" spans="1:37" ht="13" x14ac:dyDescent="0.3">
      <c r="A10" s="55" t="s">
        <v>101</v>
      </c>
      <c r="B10" s="56" t="s">
        <v>85</v>
      </c>
      <c r="C10" s="57" t="s">
        <v>86</v>
      </c>
      <c r="D10" s="77">
        <v>2818588356</v>
      </c>
      <c r="E10" s="78">
        <v>373906000</v>
      </c>
      <c r="F10" s="79">
        <f t="shared" ref="F10:F35" si="0">$D10      +$E10</f>
        <v>3192494356</v>
      </c>
      <c r="G10" s="77">
        <v>2838380356</v>
      </c>
      <c r="H10" s="78">
        <v>461434364</v>
      </c>
      <c r="I10" s="79">
        <f t="shared" ref="I10:I35" si="1">$G10      +$H10</f>
        <v>3299814720</v>
      </c>
      <c r="J10" s="77">
        <v>726821050</v>
      </c>
      <c r="K10" s="78">
        <v>45946699</v>
      </c>
      <c r="L10" s="78">
        <f t="shared" ref="L10:L35" si="2">$J10      +$K10</f>
        <v>772767749</v>
      </c>
      <c r="M10" s="95">
        <f t="shared" ref="M10:M35" si="3">IF(($F10      =0),0,($L10      /$F10      ))</f>
        <v>0.24205767115849522</v>
      </c>
      <c r="N10" s="77">
        <v>891939128</v>
      </c>
      <c r="O10" s="78">
        <v>109602739</v>
      </c>
      <c r="P10" s="78">
        <f t="shared" ref="P10:P35" si="4">$N10      +$O10</f>
        <v>1001541867</v>
      </c>
      <c r="Q10" s="95">
        <f t="shared" ref="Q10:Q35" si="5">IF(($F10      =0),0,($P10      /$F10      ))</f>
        <v>0.31371766252857863</v>
      </c>
      <c r="R10" s="77">
        <v>848869539</v>
      </c>
      <c r="S10" s="78">
        <v>26967048</v>
      </c>
      <c r="T10" s="78">
        <f t="shared" ref="T10:T35" si="6">$R10      +$S10</f>
        <v>875836587</v>
      </c>
      <c r="U10" s="95">
        <f t="shared" ref="U10:U35" si="7">IF(($I10      =0),0,($T10      /$I10      ))</f>
        <v>0.26541992848616663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f t="shared" ref="Z10:Z35" si="10">$J10      +$N10      +$R10</f>
        <v>2467629717</v>
      </c>
      <c r="AA10" s="78">
        <f t="shared" ref="AA10:AA35" si="11">$K10      +$O10      +$S10</f>
        <v>182516486</v>
      </c>
      <c r="AB10" s="78">
        <f t="shared" ref="AB10:AB35" si="12">$Z10      +$AA10</f>
        <v>2650146203</v>
      </c>
      <c r="AC10" s="95">
        <f t="shared" ref="AC10:AC35" si="13">IF(($I10      =0),0,($AB10      /$I10      ))</f>
        <v>0.80311969849022313</v>
      </c>
      <c r="AD10" s="77">
        <v>759204917</v>
      </c>
      <c r="AE10" s="78">
        <v>112300332</v>
      </c>
      <c r="AF10" s="78">
        <f t="shared" ref="AF10:AF35" si="14">$AD10      +$AE10</f>
        <v>871505249</v>
      </c>
      <c r="AG10" s="78">
        <v>3045887951</v>
      </c>
      <c r="AH10" s="78">
        <v>3366073945</v>
      </c>
      <c r="AI10" s="79">
        <v>2283526862</v>
      </c>
      <c r="AJ10" s="114">
        <f t="shared" ref="AJ10:AJ35" si="15">IF(($AH10      =0),0,($AI10      /$AH10      ))</f>
        <v>0.67839474096876973</v>
      </c>
      <c r="AK10" s="115">
        <f t="shared" ref="AK10:AK35" si="16">IF(($AF10      =0),0,(($T10      /$AF10      )-1))</f>
        <v>4.9699505596436655E-3</v>
      </c>
    </row>
    <row r="11" spans="1:37" ht="13" x14ac:dyDescent="0.3">
      <c r="A11" s="55" t="s">
        <v>101</v>
      </c>
      <c r="B11" s="56" t="s">
        <v>87</v>
      </c>
      <c r="C11" s="57" t="s">
        <v>88</v>
      </c>
      <c r="D11" s="77">
        <v>6732717976</v>
      </c>
      <c r="E11" s="78">
        <v>482704389</v>
      </c>
      <c r="F11" s="79">
        <f t="shared" si="0"/>
        <v>7215422365</v>
      </c>
      <c r="G11" s="77">
        <v>6768710051</v>
      </c>
      <c r="H11" s="78">
        <v>512287314</v>
      </c>
      <c r="I11" s="79">
        <f t="shared" si="1"/>
        <v>7280997365</v>
      </c>
      <c r="J11" s="77">
        <v>802357906</v>
      </c>
      <c r="K11" s="78">
        <v>43323766</v>
      </c>
      <c r="L11" s="78">
        <f t="shared" si="2"/>
        <v>845681672</v>
      </c>
      <c r="M11" s="95">
        <f t="shared" si="3"/>
        <v>0.11720473580343208</v>
      </c>
      <c r="N11" s="77">
        <v>938095620</v>
      </c>
      <c r="O11" s="78">
        <v>90482868</v>
      </c>
      <c r="P11" s="78">
        <f t="shared" si="4"/>
        <v>1028578488</v>
      </c>
      <c r="Q11" s="95">
        <f t="shared" si="5"/>
        <v>0.14255277598014873</v>
      </c>
      <c r="R11" s="77">
        <v>1841335624</v>
      </c>
      <c r="S11" s="78">
        <v>13444165</v>
      </c>
      <c r="T11" s="78">
        <f t="shared" si="6"/>
        <v>1854779789</v>
      </c>
      <c r="U11" s="95">
        <f t="shared" si="7"/>
        <v>0.25474254364051674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3581789150</v>
      </c>
      <c r="AA11" s="78">
        <f t="shared" si="11"/>
        <v>147250799</v>
      </c>
      <c r="AB11" s="78">
        <f t="shared" si="12"/>
        <v>3729039949</v>
      </c>
      <c r="AC11" s="95">
        <f t="shared" si="13"/>
        <v>0.51216059587188167</v>
      </c>
      <c r="AD11" s="77">
        <v>990533543</v>
      </c>
      <c r="AE11" s="78">
        <v>78890866</v>
      </c>
      <c r="AF11" s="78">
        <f t="shared" si="14"/>
        <v>1069424409</v>
      </c>
      <c r="AG11" s="78">
        <v>8173477312</v>
      </c>
      <c r="AH11" s="78">
        <v>7803770706</v>
      </c>
      <c r="AI11" s="79">
        <v>3598720678</v>
      </c>
      <c r="AJ11" s="114">
        <f t="shared" si="15"/>
        <v>0.46115151425875328</v>
      </c>
      <c r="AK11" s="115">
        <f t="shared" si="16"/>
        <v>0.73437203545257779</v>
      </c>
    </row>
    <row r="12" spans="1:37" ht="13" x14ac:dyDescent="0.3">
      <c r="A12" s="55" t="s">
        <v>101</v>
      </c>
      <c r="B12" s="56" t="s">
        <v>519</v>
      </c>
      <c r="C12" s="57" t="s">
        <v>520</v>
      </c>
      <c r="D12" s="77">
        <v>280763966</v>
      </c>
      <c r="E12" s="78">
        <v>55009250</v>
      </c>
      <c r="F12" s="79">
        <f t="shared" si="0"/>
        <v>335773216</v>
      </c>
      <c r="G12" s="77">
        <v>279535583</v>
      </c>
      <c r="H12" s="78">
        <v>53174984</v>
      </c>
      <c r="I12" s="79">
        <f t="shared" si="1"/>
        <v>332710567</v>
      </c>
      <c r="J12" s="77">
        <v>11813435</v>
      </c>
      <c r="K12" s="78">
        <v>2707809</v>
      </c>
      <c r="L12" s="78">
        <f t="shared" si="2"/>
        <v>14521244</v>
      </c>
      <c r="M12" s="95">
        <f t="shared" si="3"/>
        <v>4.3247177880918294E-2</v>
      </c>
      <c r="N12" s="77">
        <v>77989103</v>
      </c>
      <c r="O12" s="78">
        <v>4397918</v>
      </c>
      <c r="P12" s="78">
        <f t="shared" si="4"/>
        <v>82387021</v>
      </c>
      <c r="Q12" s="95">
        <f t="shared" si="5"/>
        <v>0.24536507700483173</v>
      </c>
      <c r="R12" s="77">
        <v>40926078</v>
      </c>
      <c r="S12" s="78">
        <v>24538084</v>
      </c>
      <c r="T12" s="78">
        <f t="shared" si="6"/>
        <v>65464162</v>
      </c>
      <c r="U12" s="95">
        <f t="shared" si="7"/>
        <v>0.19676009268440217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130728616</v>
      </c>
      <c r="AA12" s="78">
        <f t="shared" si="11"/>
        <v>31643811</v>
      </c>
      <c r="AB12" s="78">
        <f t="shared" si="12"/>
        <v>162372427</v>
      </c>
      <c r="AC12" s="95">
        <f t="shared" si="13"/>
        <v>0.48802906521451123</v>
      </c>
      <c r="AD12" s="77">
        <v>26692258</v>
      </c>
      <c r="AE12" s="78">
        <v>10524247</v>
      </c>
      <c r="AF12" s="78">
        <f t="shared" si="14"/>
        <v>37216505</v>
      </c>
      <c r="AG12" s="78">
        <v>342203282</v>
      </c>
      <c r="AH12" s="78">
        <v>342155634</v>
      </c>
      <c r="AI12" s="79">
        <v>184353001</v>
      </c>
      <c r="AJ12" s="114">
        <f t="shared" si="15"/>
        <v>0.53879867136719428</v>
      </c>
      <c r="AK12" s="115">
        <f t="shared" si="16"/>
        <v>0.759008859107001</v>
      </c>
    </row>
    <row r="13" spans="1:37" ht="13" x14ac:dyDescent="0.3">
      <c r="A13" s="55" t="s">
        <v>101</v>
      </c>
      <c r="B13" s="56" t="s">
        <v>521</v>
      </c>
      <c r="C13" s="57" t="s">
        <v>522</v>
      </c>
      <c r="D13" s="77">
        <v>1453744138</v>
      </c>
      <c r="E13" s="78">
        <v>225068000</v>
      </c>
      <c r="F13" s="79">
        <f t="shared" si="0"/>
        <v>1678812138</v>
      </c>
      <c r="G13" s="77">
        <v>1450633550</v>
      </c>
      <c r="H13" s="78">
        <v>235889576</v>
      </c>
      <c r="I13" s="79">
        <f t="shared" si="1"/>
        <v>1686523126</v>
      </c>
      <c r="J13" s="77">
        <v>194494141</v>
      </c>
      <c r="K13" s="78">
        <v>16486227</v>
      </c>
      <c r="L13" s="78">
        <f t="shared" si="2"/>
        <v>210980368</v>
      </c>
      <c r="M13" s="95">
        <f t="shared" si="3"/>
        <v>0.12567241040521951</v>
      </c>
      <c r="N13" s="77">
        <v>337212123</v>
      </c>
      <c r="O13" s="78">
        <v>57587423</v>
      </c>
      <c r="P13" s="78">
        <f t="shared" si="4"/>
        <v>394799546</v>
      </c>
      <c r="Q13" s="95">
        <f t="shared" si="5"/>
        <v>0.23516600640637017</v>
      </c>
      <c r="R13" s="77">
        <v>240642986</v>
      </c>
      <c r="S13" s="78">
        <v>19218585</v>
      </c>
      <c r="T13" s="78">
        <f t="shared" si="6"/>
        <v>259861571</v>
      </c>
      <c r="U13" s="95">
        <f t="shared" si="7"/>
        <v>0.15408123789937286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772349250</v>
      </c>
      <c r="AA13" s="78">
        <f t="shared" si="11"/>
        <v>93292235</v>
      </c>
      <c r="AB13" s="78">
        <f t="shared" si="12"/>
        <v>865641485</v>
      </c>
      <c r="AC13" s="95">
        <f t="shared" si="13"/>
        <v>0.51326985776535383</v>
      </c>
      <c r="AD13" s="77">
        <v>475909910</v>
      </c>
      <c r="AE13" s="78">
        <v>23634719</v>
      </c>
      <c r="AF13" s="78">
        <f t="shared" si="14"/>
        <v>499544629</v>
      </c>
      <c r="AG13" s="78">
        <v>1598755475</v>
      </c>
      <c r="AH13" s="78">
        <v>1696610006</v>
      </c>
      <c r="AI13" s="79">
        <v>1091664356</v>
      </c>
      <c r="AJ13" s="114">
        <f t="shared" si="15"/>
        <v>0.64343859351257415</v>
      </c>
      <c r="AK13" s="115">
        <f t="shared" si="16"/>
        <v>-0.47980309282836875</v>
      </c>
    </row>
    <row r="14" spans="1:37" ht="13" x14ac:dyDescent="0.3">
      <c r="A14" s="55" t="s">
        <v>116</v>
      </c>
      <c r="B14" s="56" t="s">
        <v>523</v>
      </c>
      <c r="C14" s="57" t="s">
        <v>524</v>
      </c>
      <c r="D14" s="77">
        <v>494567283</v>
      </c>
      <c r="E14" s="78">
        <v>32950001</v>
      </c>
      <c r="F14" s="79">
        <f t="shared" si="0"/>
        <v>527517284</v>
      </c>
      <c r="G14" s="77">
        <v>533259973</v>
      </c>
      <c r="H14" s="78">
        <v>61821012</v>
      </c>
      <c r="I14" s="79">
        <f t="shared" si="1"/>
        <v>595080985</v>
      </c>
      <c r="J14" s="77">
        <v>110727774</v>
      </c>
      <c r="K14" s="78">
        <v>183679148</v>
      </c>
      <c r="L14" s="78">
        <f t="shared" si="2"/>
        <v>294406922</v>
      </c>
      <c r="M14" s="95">
        <f t="shared" si="3"/>
        <v>0.55809910107134997</v>
      </c>
      <c r="N14" s="77">
        <v>126987961</v>
      </c>
      <c r="O14" s="78">
        <v>19336474</v>
      </c>
      <c r="P14" s="78">
        <f t="shared" si="4"/>
        <v>146324435</v>
      </c>
      <c r="Q14" s="95">
        <f t="shared" si="5"/>
        <v>0.27738320513494302</v>
      </c>
      <c r="R14" s="77">
        <v>106623533</v>
      </c>
      <c r="S14" s="78">
        <v>2434232</v>
      </c>
      <c r="T14" s="78">
        <f t="shared" si="6"/>
        <v>109057765</v>
      </c>
      <c r="U14" s="95">
        <f t="shared" si="7"/>
        <v>0.18326541722720313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344339268</v>
      </c>
      <c r="AA14" s="78">
        <f t="shared" si="11"/>
        <v>205449854</v>
      </c>
      <c r="AB14" s="78">
        <f t="shared" si="12"/>
        <v>549789122</v>
      </c>
      <c r="AC14" s="95">
        <f t="shared" si="13"/>
        <v>0.92388958118028253</v>
      </c>
      <c r="AD14" s="77">
        <v>68016790</v>
      </c>
      <c r="AE14" s="78">
        <v>1067600</v>
      </c>
      <c r="AF14" s="78">
        <f t="shared" si="14"/>
        <v>69084390</v>
      </c>
      <c r="AG14" s="78">
        <v>511276425</v>
      </c>
      <c r="AH14" s="78">
        <v>566385181</v>
      </c>
      <c r="AI14" s="79">
        <v>290431822</v>
      </c>
      <c r="AJ14" s="114">
        <f t="shared" si="15"/>
        <v>0.51278146346840947</v>
      </c>
      <c r="AK14" s="115">
        <f t="shared" si="16"/>
        <v>0.5786166021007062</v>
      </c>
    </row>
    <row r="15" spans="1:37" ht="14" x14ac:dyDescent="0.3">
      <c r="A15" s="58" t="s">
        <v>0</v>
      </c>
      <c r="B15" s="59" t="s">
        <v>525</v>
      </c>
      <c r="C15" s="60" t="s">
        <v>0</v>
      </c>
      <c r="D15" s="80">
        <f>SUM(D9:D14)</f>
        <v>12486647721</v>
      </c>
      <c r="E15" s="81">
        <f>SUM(E9:E14)</f>
        <v>1366109445</v>
      </c>
      <c r="F15" s="82">
        <f t="shared" si="0"/>
        <v>13852757166</v>
      </c>
      <c r="G15" s="80">
        <f>SUM(G9:G14)</f>
        <v>12596106093</v>
      </c>
      <c r="H15" s="81">
        <f>SUM(H9:H14)</f>
        <v>1552079055</v>
      </c>
      <c r="I15" s="82">
        <f t="shared" si="1"/>
        <v>14148185148</v>
      </c>
      <c r="J15" s="80">
        <f>SUM(J9:J14)</f>
        <v>1978338825</v>
      </c>
      <c r="K15" s="81">
        <f>SUM(K9:K14)</f>
        <v>348709312</v>
      </c>
      <c r="L15" s="81">
        <f t="shared" si="2"/>
        <v>2327048137</v>
      </c>
      <c r="M15" s="96">
        <f t="shared" si="3"/>
        <v>0.16798447479549214</v>
      </c>
      <c r="N15" s="80">
        <f>SUM(N9:N14)</f>
        <v>2520476499</v>
      </c>
      <c r="O15" s="81">
        <f>SUM(O9:O14)</f>
        <v>333221945</v>
      </c>
      <c r="P15" s="81">
        <f t="shared" si="4"/>
        <v>2853698444</v>
      </c>
      <c r="Q15" s="96">
        <f t="shared" si="5"/>
        <v>0.20600219940360137</v>
      </c>
      <c r="R15" s="80">
        <f>SUM(R9:R14)</f>
        <v>3219839629</v>
      </c>
      <c r="S15" s="81">
        <f>SUM(S9:S14)</f>
        <v>114722335</v>
      </c>
      <c r="T15" s="81">
        <f t="shared" si="6"/>
        <v>3334561964</v>
      </c>
      <c r="U15" s="96">
        <f t="shared" si="7"/>
        <v>0.23568831826259898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7718654953</v>
      </c>
      <c r="AA15" s="81">
        <f t="shared" si="11"/>
        <v>796653592</v>
      </c>
      <c r="AB15" s="81">
        <f t="shared" si="12"/>
        <v>8515308545</v>
      </c>
      <c r="AC15" s="96">
        <f t="shared" si="13"/>
        <v>0.60186578390965795</v>
      </c>
      <c r="AD15" s="80">
        <f>SUM(AD9:AD14)</f>
        <v>2446697568</v>
      </c>
      <c r="AE15" s="81">
        <f>SUM(AE9:AE14)</f>
        <v>272121911</v>
      </c>
      <c r="AF15" s="81">
        <f t="shared" si="14"/>
        <v>2718819479</v>
      </c>
      <c r="AG15" s="81">
        <f>SUM(AG9:AG14)</f>
        <v>14637654845</v>
      </c>
      <c r="AH15" s="81">
        <f>SUM(AH9:AH14)</f>
        <v>14803331254</v>
      </c>
      <c r="AI15" s="82">
        <f>SUM(AI9:AI14)</f>
        <v>8004459007</v>
      </c>
      <c r="AJ15" s="116">
        <f t="shared" si="15"/>
        <v>0.54072011695591282</v>
      </c>
      <c r="AK15" s="117">
        <f t="shared" si="16"/>
        <v>0.22647420682246766</v>
      </c>
    </row>
    <row r="16" spans="1:37" ht="13" x14ac:dyDescent="0.3">
      <c r="A16" s="55" t="s">
        <v>101</v>
      </c>
      <c r="B16" s="56" t="s">
        <v>526</v>
      </c>
      <c r="C16" s="57" t="s">
        <v>527</v>
      </c>
      <c r="D16" s="77">
        <v>256996714</v>
      </c>
      <c r="E16" s="78">
        <v>38596464</v>
      </c>
      <c r="F16" s="79">
        <f t="shared" si="0"/>
        <v>295593178</v>
      </c>
      <c r="G16" s="77">
        <v>262501102</v>
      </c>
      <c r="H16" s="78">
        <v>50308644</v>
      </c>
      <c r="I16" s="79">
        <f t="shared" si="1"/>
        <v>312809746</v>
      </c>
      <c r="J16" s="77">
        <v>64853193</v>
      </c>
      <c r="K16" s="78">
        <v>22334034</v>
      </c>
      <c r="L16" s="78">
        <f t="shared" si="2"/>
        <v>87187227</v>
      </c>
      <c r="M16" s="95">
        <f t="shared" si="3"/>
        <v>0.29495683083728003</v>
      </c>
      <c r="N16" s="77">
        <v>75516223</v>
      </c>
      <c r="O16" s="78">
        <v>16663491</v>
      </c>
      <c r="P16" s="78">
        <f t="shared" si="4"/>
        <v>92179714</v>
      </c>
      <c r="Q16" s="95">
        <f t="shared" si="5"/>
        <v>0.31184655418536078</v>
      </c>
      <c r="R16" s="77">
        <v>34362076</v>
      </c>
      <c r="S16" s="78">
        <v>18592320</v>
      </c>
      <c r="T16" s="78">
        <f t="shared" si="6"/>
        <v>52954396</v>
      </c>
      <c r="U16" s="95">
        <f t="shared" si="7"/>
        <v>0.16928627281325179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174731492</v>
      </c>
      <c r="AA16" s="78">
        <f t="shared" si="11"/>
        <v>57589845</v>
      </c>
      <c r="AB16" s="78">
        <f t="shared" si="12"/>
        <v>232321337</v>
      </c>
      <c r="AC16" s="95">
        <f t="shared" si="13"/>
        <v>0.74269213146575042</v>
      </c>
      <c r="AD16" s="77">
        <v>56448134</v>
      </c>
      <c r="AE16" s="78">
        <v>4549858</v>
      </c>
      <c r="AF16" s="78">
        <f t="shared" si="14"/>
        <v>60997992</v>
      </c>
      <c r="AG16" s="78">
        <v>308357256</v>
      </c>
      <c r="AH16" s="78">
        <v>310214350</v>
      </c>
      <c r="AI16" s="79">
        <v>216104250</v>
      </c>
      <c r="AJ16" s="114">
        <f t="shared" si="15"/>
        <v>0.69662879876446726</v>
      </c>
      <c r="AK16" s="115">
        <f t="shared" si="16"/>
        <v>-0.13186657029628124</v>
      </c>
    </row>
    <row r="17" spans="1:37" ht="13" x14ac:dyDescent="0.3">
      <c r="A17" s="55" t="s">
        <v>101</v>
      </c>
      <c r="B17" s="56" t="s">
        <v>528</v>
      </c>
      <c r="C17" s="57" t="s">
        <v>529</v>
      </c>
      <c r="D17" s="77">
        <v>345449487</v>
      </c>
      <c r="E17" s="78">
        <v>35353000</v>
      </c>
      <c r="F17" s="79">
        <f t="shared" si="0"/>
        <v>380802487</v>
      </c>
      <c r="G17" s="77">
        <v>407057224</v>
      </c>
      <c r="H17" s="78">
        <v>35353000</v>
      </c>
      <c r="I17" s="79">
        <f t="shared" si="1"/>
        <v>442410224</v>
      </c>
      <c r="J17" s="77">
        <v>63368175</v>
      </c>
      <c r="K17" s="78">
        <v>547826</v>
      </c>
      <c r="L17" s="78">
        <f t="shared" si="2"/>
        <v>63916001</v>
      </c>
      <c r="M17" s="95">
        <f t="shared" si="3"/>
        <v>0.16784554508437335</v>
      </c>
      <c r="N17" s="77">
        <v>91810455</v>
      </c>
      <c r="O17" s="78">
        <v>0</v>
      </c>
      <c r="P17" s="78">
        <f t="shared" si="4"/>
        <v>91810455</v>
      </c>
      <c r="Q17" s="95">
        <f t="shared" si="5"/>
        <v>0.24109730932508328</v>
      </c>
      <c r="R17" s="77">
        <v>73451958</v>
      </c>
      <c r="S17" s="78">
        <v>0</v>
      </c>
      <c r="T17" s="78">
        <f t="shared" si="6"/>
        <v>73451958</v>
      </c>
      <c r="U17" s="95">
        <f t="shared" si="7"/>
        <v>0.16602680954317187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228630588</v>
      </c>
      <c r="AA17" s="78">
        <f t="shared" si="11"/>
        <v>547826</v>
      </c>
      <c r="AB17" s="78">
        <f t="shared" si="12"/>
        <v>229178414</v>
      </c>
      <c r="AC17" s="95">
        <f t="shared" si="13"/>
        <v>0.51802241803525773</v>
      </c>
      <c r="AD17" s="77">
        <v>85458217</v>
      </c>
      <c r="AE17" s="78">
        <v>0</v>
      </c>
      <c r="AF17" s="78">
        <f t="shared" si="14"/>
        <v>85458217</v>
      </c>
      <c r="AG17" s="78">
        <v>386598838</v>
      </c>
      <c r="AH17" s="78">
        <v>341595904</v>
      </c>
      <c r="AI17" s="79">
        <v>237131475</v>
      </c>
      <c r="AJ17" s="114">
        <f t="shared" si="15"/>
        <v>0.69418711472605943</v>
      </c>
      <c r="AK17" s="115">
        <f t="shared" si="16"/>
        <v>-0.14049273927631789</v>
      </c>
    </row>
    <row r="18" spans="1:37" ht="13" x14ac:dyDescent="0.3">
      <c r="A18" s="55" t="s">
        <v>101</v>
      </c>
      <c r="B18" s="56" t="s">
        <v>530</v>
      </c>
      <c r="C18" s="57" t="s">
        <v>531</v>
      </c>
      <c r="D18" s="77">
        <v>1186415756</v>
      </c>
      <c r="E18" s="78">
        <v>133520266</v>
      </c>
      <c r="F18" s="79">
        <f t="shared" si="0"/>
        <v>1319936022</v>
      </c>
      <c r="G18" s="77">
        <v>1263927099</v>
      </c>
      <c r="H18" s="78">
        <v>145040697</v>
      </c>
      <c r="I18" s="79">
        <f t="shared" si="1"/>
        <v>1408967796</v>
      </c>
      <c r="J18" s="77">
        <v>147055469</v>
      </c>
      <c r="K18" s="78">
        <v>35429820</v>
      </c>
      <c r="L18" s="78">
        <f t="shared" si="2"/>
        <v>182485289</v>
      </c>
      <c r="M18" s="95">
        <f t="shared" si="3"/>
        <v>0.1382531319385418</v>
      </c>
      <c r="N18" s="77">
        <v>262040541</v>
      </c>
      <c r="O18" s="78">
        <v>26287124</v>
      </c>
      <c r="P18" s="78">
        <f t="shared" si="4"/>
        <v>288327665</v>
      </c>
      <c r="Q18" s="95">
        <f t="shared" si="5"/>
        <v>0.21844063666291849</v>
      </c>
      <c r="R18" s="77">
        <v>218947149</v>
      </c>
      <c r="S18" s="78">
        <v>30811917</v>
      </c>
      <c r="T18" s="78">
        <f t="shared" si="6"/>
        <v>249759066</v>
      </c>
      <c r="U18" s="95">
        <f t="shared" si="7"/>
        <v>0.17726385706547404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628043159</v>
      </c>
      <c r="AA18" s="78">
        <f t="shared" si="11"/>
        <v>92528861</v>
      </c>
      <c r="AB18" s="78">
        <f t="shared" si="12"/>
        <v>720572020</v>
      </c>
      <c r="AC18" s="95">
        <f t="shared" si="13"/>
        <v>0.5114183745332388</v>
      </c>
      <c r="AD18" s="77">
        <v>146879442</v>
      </c>
      <c r="AE18" s="78">
        <v>9593391</v>
      </c>
      <c r="AF18" s="78">
        <f t="shared" si="14"/>
        <v>156472833</v>
      </c>
      <c r="AG18" s="78">
        <v>1342258164</v>
      </c>
      <c r="AH18" s="78">
        <v>1405759454</v>
      </c>
      <c r="AI18" s="79">
        <v>1328231987</v>
      </c>
      <c r="AJ18" s="114">
        <f t="shared" si="15"/>
        <v>0.94485011871739477</v>
      </c>
      <c r="AK18" s="115">
        <f t="shared" si="16"/>
        <v>0.59618165793674871</v>
      </c>
    </row>
    <row r="19" spans="1:37" ht="13" x14ac:dyDescent="0.3">
      <c r="A19" s="55" t="s">
        <v>101</v>
      </c>
      <c r="B19" s="56" t="s">
        <v>532</v>
      </c>
      <c r="C19" s="57" t="s">
        <v>533</v>
      </c>
      <c r="D19" s="77">
        <v>635599564</v>
      </c>
      <c r="E19" s="78">
        <v>42460000</v>
      </c>
      <c r="F19" s="79">
        <f t="shared" si="0"/>
        <v>678059564</v>
      </c>
      <c r="G19" s="77">
        <v>811076010</v>
      </c>
      <c r="H19" s="78">
        <v>5500000</v>
      </c>
      <c r="I19" s="79">
        <f t="shared" si="1"/>
        <v>816576010</v>
      </c>
      <c r="J19" s="77">
        <v>25768448</v>
      </c>
      <c r="K19" s="78">
        <v>1420102</v>
      </c>
      <c r="L19" s="78">
        <f t="shared" si="2"/>
        <v>27188550</v>
      </c>
      <c r="M19" s="95">
        <f t="shared" si="3"/>
        <v>4.0097583521438246E-2</v>
      </c>
      <c r="N19" s="77">
        <v>190709189</v>
      </c>
      <c r="O19" s="78">
        <v>2615399</v>
      </c>
      <c r="P19" s="78">
        <f t="shared" si="4"/>
        <v>193324588</v>
      </c>
      <c r="Q19" s="95">
        <f t="shared" si="5"/>
        <v>0.28511446230408161</v>
      </c>
      <c r="R19" s="77">
        <v>127835350</v>
      </c>
      <c r="S19" s="78">
        <v>2536355</v>
      </c>
      <c r="T19" s="78">
        <f t="shared" si="6"/>
        <v>130371705</v>
      </c>
      <c r="U19" s="95">
        <f t="shared" si="7"/>
        <v>0.15965654562886314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344312987</v>
      </c>
      <c r="AA19" s="78">
        <f t="shared" si="11"/>
        <v>6571856</v>
      </c>
      <c r="AB19" s="78">
        <f t="shared" si="12"/>
        <v>350884843</v>
      </c>
      <c r="AC19" s="95">
        <f t="shared" si="13"/>
        <v>0.42970261029343737</v>
      </c>
      <c r="AD19" s="77">
        <v>84617601</v>
      </c>
      <c r="AE19" s="78">
        <v>0</v>
      </c>
      <c r="AF19" s="78">
        <f t="shared" si="14"/>
        <v>84617601</v>
      </c>
      <c r="AG19" s="78">
        <v>757937487</v>
      </c>
      <c r="AH19" s="78">
        <v>758267941</v>
      </c>
      <c r="AI19" s="79">
        <v>277184307</v>
      </c>
      <c r="AJ19" s="114">
        <f t="shared" si="15"/>
        <v>0.3655492893903054</v>
      </c>
      <c r="AK19" s="115">
        <f t="shared" si="16"/>
        <v>0.54071615667761597</v>
      </c>
    </row>
    <row r="20" spans="1:37" ht="13" x14ac:dyDescent="0.3">
      <c r="A20" s="55" t="s">
        <v>101</v>
      </c>
      <c r="B20" s="56" t="s">
        <v>534</v>
      </c>
      <c r="C20" s="57" t="s">
        <v>535</v>
      </c>
      <c r="D20" s="77">
        <v>497636878</v>
      </c>
      <c r="E20" s="78">
        <v>51355407</v>
      </c>
      <c r="F20" s="79">
        <f t="shared" si="0"/>
        <v>548992285</v>
      </c>
      <c r="G20" s="77">
        <v>496616716</v>
      </c>
      <c r="H20" s="78">
        <v>58122609</v>
      </c>
      <c r="I20" s="79">
        <f t="shared" si="1"/>
        <v>554739325</v>
      </c>
      <c r="J20" s="77">
        <v>105976591</v>
      </c>
      <c r="K20" s="78">
        <v>4388132</v>
      </c>
      <c r="L20" s="78">
        <f t="shared" si="2"/>
        <v>110364723</v>
      </c>
      <c r="M20" s="95">
        <f t="shared" si="3"/>
        <v>0.20103146440391234</v>
      </c>
      <c r="N20" s="77">
        <v>74027258</v>
      </c>
      <c r="O20" s="78">
        <v>8503332</v>
      </c>
      <c r="P20" s="78">
        <f t="shared" si="4"/>
        <v>82530590</v>
      </c>
      <c r="Q20" s="95">
        <f t="shared" si="5"/>
        <v>0.15033105610946793</v>
      </c>
      <c r="R20" s="77">
        <v>70726117</v>
      </c>
      <c r="S20" s="78">
        <v>6114769</v>
      </c>
      <c r="T20" s="78">
        <f t="shared" si="6"/>
        <v>76840886</v>
      </c>
      <c r="U20" s="95">
        <f t="shared" si="7"/>
        <v>0.13851710621020061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250729966</v>
      </c>
      <c r="AA20" s="78">
        <f t="shared" si="11"/>
        <v>19006233</v>
      </c>
      <c r="AB20" s="78">
        <f t="shared" si="12"/>
        <v>269736199</v>
      </c>
      <c r="AC20" s="95">
        <f t="shared" si="13"/>
        <v>0.48623954863845287</v>
      </c>
      <c r="AD20" s="77">
        <v>78956440</v>
      </c>
      <c r="AE20" s="78">
        <v>308915</v>
      </c>
      <c r="AF20" s="78">
        <f t="shared" si="14"/>
        <v>79265355</v>
      </c>
      <c r="AG20" s="78">
        <v>610544203</v>
      </c>
      <c r="AH20" s="78">
        <v>665939998</v>
      </c>
      <c r="AI20" s="79">
        <v>231326592</v>
      </c>
      <c r="AJ20" s="114">
        <f t="shared" si="15"/>
        <v>0.34736852072970092</v>
      </c>
      <c r="AK20" s="115">
        <f t="shared" si="16"/>
        <v>-3.0586742467752726E-2</v>
      </c>
    </row>
    <row r="21" spans="1:37" ht="13" x14ac:dyDescent="0.3">
      <c r="A21" s="55" t="s">
        <v>116</v>
      </c>
      <c r="B21" s="56" t="s">
        <v>536</v>
      </c>
      <c r="C21" s="57" t="s">
        <v>537</v>
      </c>
      <c r="D21" s="77">
        <v>1284023324</v>
      </c>
      <c r="E21" s="78">
        <v>316663329</v>
      </c>
      <c r="F21" s="79">
        <f t="shared" si="0"/>
        <v>1600686653</v>
      </c>
      <c r="G21" s="77">
        <v>1259972091</v>
      </c>
      <c r="H21" s="78">
        <v>358677261</v>
      </c>
      <c r="I21" s="79">
        <f t="shared" si="1"/>
        <v>1618649352</v>
      </c>
      <c r="J21" s="77">
        <v>179205398</v>
      </c>
      <c r="K21" s="78">
        <v>38156767</v>
      </c>
      <c r="L21" s="78">
        <f t="shared" si="2"/>
        <v>217362165</v>
      </c>
      <c r="M21" s="95">
        <f t="shared" si="3"/>
        <v>0.13579307642293434</v>
      </c>
      <c r="N21" s="77">
        <v>307411588</v>
      </c>
      <c r="O21" s="78">
        <v>95247244</v>
      </c>
      <c r="P21" s="78">
        <f t="shared" si="4"/>
        <v>402658832</v>
      </c>
      <c r="Q21" s="95">
        <f t="shared" si="5"/>
        <v>0.25155381363700297</v>
      </c>
      <c r="R21" s="77">
        <v>180619809</v>
      </c>
      <c r="S21" s="78">
        <v>43431798</v>
      </c>
      <c r="T21" s="78">
        <f t="shared" si="6"/>
        <v>224051607</v>
      </c>
      <c r="U21" s="95">
        <f t="shared" si="7"/>
        <v>0.13841886553326838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667236795</v>
      </c>
      <c r="AA21" s="78">
        <f t="shared" si="11"/>
        <v>176835809</v>
      </c>
      <c r="AB21" s="78">
        <f t="shared" si="12"/>
        <v>844072604</v>
      </c>
      <c r="AC21" s="95">
        <f t="shared" si="13"/>
        <v>0.52146723622201774</v>
      </c>
      <c r="AD21" s="77">
        <v>124272461</v>
      </c>
      <c r="AE21" s="78">
        <v>3761058</v>
      </c>
      <c r="AF21" s="78">
        <f t="shared" si="14"/>
        <v>128033519</v>
      </c>
      <c r="AG21" s="78">
        <v>1487986184</v>
      </c>
      <c r="AH21" s="78">
        <v>1538687845</v>
      </c>
      <c r="AI21" s="79">
        <v>-10233533748</v>
      </c>
      <c r="AJ21" s="114">
        <f t="shared" si="15"/>
        <v>-6.6508186057712049</v>
      </c>
      <c r="AK21" s="115">
        <f t="shared" si="16"/>
        <v>0.7499449265313094</v>
      </c>
    </row>
    <row r="22" spans="1:37" ht="14" x14ac:dyDescent="0.3">
      <c r="A22" s="58" t="s">
        <v>0</v>
      </c>
      <c r="B22" s="59" t="s">
        <v>538</v>
      </c>
      <c r="C22" s="60" t="s">
        <v>0</v>
      </c>
      <c r="D22" s="80">
        <f>SUM(D16:D21)</f>
        <v>4206121723</v>
      </c>
      <c r="E22" s="81">
        <f>SUM(E16:E21)</f>
        <v>617948466</v>
      </c>
      <c r="F22" s="82">
        <f t="shared" si="0"/>
        <v>4824070189</v>
      </c>
      <c r="G22" s="80">
        <f>SUM(G16:G21)</f>
        <v>4501150242</v>
      </c>
      <c r="H22" s="81">
        <f>SUM(H16:H21)</f>
        <v>653002211</v>
      </c>
      <c r="I22" s="82">
        <f t="shared" si="1"/>
        <v>5154152453</v>
      </c>
      <c r="J22" s="80">
        <f>SUM(J16:J21)</f>
        <v>586227274</v>
      </c>
      <c r="K22" s="81">
        <f>SUM(K16:K21)</f>
        <v>102276681</v>
      </c>
      <c r="L22" s="81">
        <f t="shared" si="2"/>
        <v>688503955</v>
      </c>
      <c r="M22" s="96">
        <f t="shared" si="3"/>
        <v>0.14272262384779327</v>
      </c>
      <c r="N22" s="80">
        <f>SUM(N16:N21)</f>
        <v>1001515254</v>
      </c>
      <c r="O22" s="81">
        <f>SUM(O16:O21)</f>
        <v>149316590</v>
      </c>
      <c r="P22" s="81">
        <f t="shared" si="4"/>
        <v>1150831844</v>
      </c>
      <c r="Q22" s="96">
        <f t="shared" si="5"/>
        <v>0.23856034404809529</v>
      </c>
      <c r="R22" s="80">
        <f>SUM(R16:R21)</f>
        <v>705942459</v>
      </c>
      <c r="S22" s="81">
        <f>SUM(S16:S21)</f>
        <v>101487159</v>
      </c>
      <c r="T22" s="81">
        <f t="shared" si="6"/>
        <v>807429618</v>
      </c>
      <c r="U22" s="96">
        <f t="shared" si="7"/>
        <v>0.15665613800966086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2293684987</v>
      </c>
      <c r="AA22" s="81">
        <f t="shared" si="11"/>
        <v>353080430</v>
      </c>
      <c r="AB22" s="81">
        <f t="shared" si="12"/>
        <v>2646765417</v>
      </c>
      <c r="AC22" s="96">
        <f t="shared" si="13"/>
        <v>0.51352097966357924</v>
      </c>
      <c r="AD22" s="80">
        <f>SUM(AD16:AD21)</f>
        <v>576632295</v>
      </c>
      <c r="AE22" s="81">
        <f>SUM(AE16:AE21)</f>
        <v>18213222</v>
      </c>
      <c r="AF22" s="81">
        <f t="shared" si="14"/>
        <v>594845517</v>
      </c>
      <c r="AG22" s="81">
        <f>SUM(AG16:AG21)</f>
        <v>4893682132</v>
      </c>
      <c r="AH22" s="81">
        <f>SUM(AH16:AH21)</f>
        <v>5020465492</v>
      </c>
      <c r="AI22" s="82">
        <f>SUM(AI16:AI21)</f>
        <v>-7943555137</v>
      </c>
      <c r="AJ22" s="116">
        <f t="shared" si="15"/>
        <v>-1.5822347847341802</v>
      </c>
      <c r="AK22" s="117">
        <f t="shared" si="16"/>
        <v>0.35737699104152454</v>
      </c>
    </row>
    <row r="23" spans="1:37" ht="13" x14ac:dyDescent="0.3">
      <c r="A23" s="55" t="s">
        <v>101</v>
      </c>
      <c r="B23" s="56" t="s">
        <v>539</v>
      </c>
      <c r="C23" s="57" t="s">
        <v>540</v>
      </c>
      <c r="D23" s="77">
        <v>864469421</v>
      </c>
      <c r="E23" s="78">
        <v>83914026</v>
      </c>
      <c r="F23" s="79">
        <f t="shared" si="0"/>
        <v>948383447</v>
      </c>
      <c r="G23" s="77">
        <v>914646874</v>
      </c>
      <c r="H23" s="78">
        <v>98231552</v>
      </c>
      <c r="I23" s="79">
        <f t="shared" si="1"/>
        <v>1012878426</v>
      </c>
      <c r="J23" s="77">
        <v>168322821</v>
      </c>
      <c r="K23" s="78">
        <v>45178990</v>
      </c>
      <c r="L23" s="78">
        <f t="shared" si="2"/>
        <v>213501811</v>
      </c>
      <c r="M23" s="95">
        <f t="shared" si="3"/>
        <v>0.22512182353600274</v>
      </c>
      <c r="N23" s="77">
        <v>183582521</v>
      </c>
      <c r="O23" s="78">
        <v>10885486</v>
      </c>
      <c r="P23" s="78">
        <f t="shared" si="4"/>
        <v>194468007</v>
      </c>
      <c r="Q23" s="95">
        <f t="shared" si="5"/>
        <v>0.20505208902069755</v>
      </c>
      <c r="R23" s="77">
        <v>143509949</v>
      </c>
      <c r="S23" s="78">
        <v>7041020</v>
      </c>
      <c r="T23" s="78">
        <f t="shared" si="6"/>
        <v>150550969</v>
      </c>
      <c r="U23" s="95">
        <f t="shared" si="7"/>
        <v>0.14863676146657309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495415291</v>
      </c>
      <c r="AA23" s="78">
        <f t="shared" si="11"/>
        <v>63105496</v>
      </c>
      <c r="AB23" s="78">
        <f t="shared" si="12"/>
        <v>558520787</v>
      </c>
      <c r="AC23" s="95">
        <f t="shared" si="13"/>
        <v>0.55141937340464198</v>
      </c>
      <c r="AD23" s="77">
        <v>137881527</v>
      </c>
      <c r="AE23" s="78">
        <v>5036082</v>
      </c>
      <c r="AF23" s="78">
        <f t="shared" si="14"/>
        <v>142917609</v>
      </c>
      <c r="AG23" s="78">
        <v>858952310</v>
      </c>
      <c r="AH23" s="78">
        <v>914904995</v>
      </c>
      <c r="AI23" s="79">
        <v>514050130</v>
      </c>
      <c r="AJ23" s="114">
        <f t="shared" si="15"/>
        <v>0.5618617592092171</v>
      </c>
      <c r="AK23" s="115">
        <f t="shared" si="16"/>
        <v>5.3410913136673122E-2</v>
      </c>
    </row>
    <row r="24" spans="1:37" ht="13" x14ac:dyDescent="0.3">
      <c r="A24" s="55" t="s">
        <v>101</v>
      </c>
      <c r="B24" s="56" t="s">
        <v>541</v>
      </c>
      <c r="C24" s="57" t="s">
        <v>542</v>
      </c>
      <c r="D24" s="77">
        <v>272605348</v>
      </c>
      <c r="E24" s="78">
        <v>23698000</v>
      </c>
      <c r="F24" s="79">
        <f t="shared" si="0"/>
        <v>296303348</v>
      </c>
      <c r="G24" s="77">
        <v>272605348</v>
      </c>
      <c r="H24" s="78">
        <v>23698000</v>
      </c>
      <c r="I24" s="79">
        <f t="shared" si="1"/>
        <v>296303348</v>
      </c>
      <c r="J24" s="77">
        <v>0</v>
      </c>
      <c r="K24" s="78">
        <v>0</v>
      </c>
      <c r="L24" s="78">
        <f t="shared" si="2"/>
        <v>0</v>
      </c>
      <c r="M24" s="95">
        <f t="shared" si="3"/>
        <v>0</v>
      </c>
      <c r="N24" s="77">
        <v>71338376</v>
      </c>
      <c r="O24" s="78">
        <v>2127869</v>
      </c>
      <c r="P24" s="78">
        <f t="shared" si="4"/>
        <v>73466245</v>
      </c>
      <c r="Q24" s="95">
        <f t="shared" si="5"/>
        <v>0.2479426759632834</v>
      </c>
      <c r="R24" s="77">
        <v>96057868</v>
      </c>
      <c r="S24" s="78">
        <v>10742585</v>
      </c>
      <c r="T24" s="78">
        <f t="shared" si="6"/>
        <v>106800453</v>
      </c>
      <c r="U24" s="95">
        <f t="shared" si="7"/>
        <v>0.36044295051299924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167396244</v>
      </c>
      <c r="AA24" s="78">
        <f t="shared" si="11"/>
        <v>12870454</v>
      </c>
      <c r="AB24" s="78">
        <f t="shared" si="12"/>
        <v>180266698</v>
      </c>
      <c r="AC24" s="95">
        <f t="shared" si="13"/>
        <v>0.60838562647628269</v>
      </c>
      <c r="AD24" s="77">
        <v>13626876</v>
      </c>
      <c r="AE24" s="78">
        <v>0</v>
      </c>
      <c r="AF24" s="78">
        <f t="shared" si="14"/>
        <v>13626876</v>
      </c>
      <c r="AG24" s="78">
        <v>269830811</v>
      </c>
      <c r="AH24" s="78">
        <v>303444206</v>
      </c>
      <c r="AI24" s="79">
        <v>129782245</v>
      </c>
      <c r="AJ24" s="114">
        <f t="shared" si="15"/>
        <v>0.4276972254991746</v>
      </c>
      <c r="AK24" s="115">
        <f t="shared" si="16"/>
        <v>6.8374862294189809</v>
      </c>
    </row>
    <row r="25" spans="1:37" ht="13" x14ac:dyDescent="0.3">
      <c r="A25" s="55" t="s">
        <v>101</v>
      </c>
      <c r="B25" s="56" t="s">
        <v>543</v>
      </c>
      <c r="C25" s="57" t="s">
        <v>544</v>
      </c>
      <c r="D25" s="77">
        <v>371043869</v>
      </c>
      <c r="E25" s="78">
        <v>81016200</v>
      </c>
      <c r="F25" s="79">
        <f t="shared" si="0"/>
        <v>452060069</v>
      </c>
      <c r="G25" s="77">
        <v>370628229</v>
      </c>
      <c r="H25" s="78">
        <v>63851195</v>
      </c>
      <c r="I25" s="79">
        <f t="shared" si="1"/>
        <v>434479424</v>
      </c>
      <c r="J25" s="77">
        <v>89518667</v>
      </c>
      <c r="K25" s="78">
        <v>23808683</v>
      </c>
      <c r="L25" s="78">
        <f t="shared" si="2"/>
        <v>113327350</v>
      </c>
      <c r="M25" s="95">
        <f t="shared" si="3"/>
        <v>0.25069090984012571</v>
      </c>
      <c r="N25" s="77">
        <v>83083903</v>
      </c>
      <c r="O25" s="78">
        <v>31470593</v>
      </c>
      <c r="P25" s="78">
        <f t="shared" si="4"/>
        <v>114554496</v>
      </c>
      <c r="Q25" s="95">
        <f t="shared" si="5"/>
        <v>0.2534054738641382</v>
      </c>
      <c r="R25" s="77">
        <v>124659687</v>
      </c>
      <c r="S25" s="78">
        <v>2024730</v>
      </c>
      <c r="T25" s="78">
        <f t="shared" si="6"/>
        <v>126684417</v>
      </c>
      <c r="U25" s="95">
        <f t="shared" si="7"/>
        <v>0.29157748331023381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297262257</v>
      </c>
      <c r="AA25" s="78">
        <f t="shared" si="11"/>
        <v>57304006</v>
      </c>
      <c r="AB25" s="78">
        <f t="shared" si="12"/>
        <v>354566263</v>
      </c>
      <c r="AC25" s="95">
        <f t="shared" si="13"/>
        <v>0.81607147177584183</v>
      </c>
      <c r="AD25" s="77">
        <v>90788876</v>
      </c>
      <c r="AE25" s="78">
        <v>14739299</v>
      </c>
      <c r="AF25" s="78">
        <f t="shared" si="14"/>
        <v>105528175</v>
      </c>
      <c r="AG25" s="78">
        <v>428397458</v>
      </c>
      <c r="AH25" s="78">
        <v>466091025</v>
      </c>
      <c r="AI25" s="79">
        <v>314154278</v>
      </c>
      <c r="AJ25" s="114">
        <f t="shared" si="15"/>
        <v>0.67401915323299777</v>
      </c>
      <c r="AK25" s="115">
        <f t="shared" si="16"/>
        <v>0.20047955913195703</v>
      </c>
    </row>
    <row r="26" spans="1:37" ht="13" x14ac:dyDescent="0.3">
      <c r="A26" s="55" t="s">
        <v>101</v>
      </c>
      <c r="B26" s="56" t="s">
        <v>545</v>
      </c>
      <c r="C26" s="57" t="s">
        <v>546</v>
      </c>
      <c r="D26" s="77">
        <v>403385880</v>
      </c>
      <c r="E26" s="78">
        <v>21092600</v>
      </c>
      <c r="F26" s="79">
        <f t="shared" si="0"/>
        <v>424478480</v>
      </c>
      <c r="G26" s="77">
        <v>463642531</v>
      </c>
      <c r="H26" s="78">
        <v>23192600</v>
      </c>
      <c r="I26" s="79">
        <f t="shared" si="1"/>
        <v>486835131</v>
      </c>
      <c r="J26" s="77">
        <v>82695195</v>
      </c>
      <c r="K26" s="78">
        <v>4292953</v>
      </c>
      <c r="L26" s="78">
        <f t="shared" si="2"/>
        <v>86988148</v>
      </c>
      <c r="M26" s="95">
        <f t="shared" si="3"/>
        <v>0.20492946544663465</v>
      </c>
      <c r="N26" s="77">
        <v>78395181</v>
      </c>
      <c r="O26" s="78">
        <v>10213457</v>
      </c>
      <c r="P26" s="78">
        <f t="shared" si="4"/>
        <v>88608638</v>
      </c>
      <c r="Q26" s="95">
        <f t="shared" si="5"/>
        <v>0.20874706769587001</v>
      </c>
      <c r="R26" s="77">
        <v>53560477</v>
      </c>
      <c r="S26" s="78">
        <v>7130489</v>
      </c>
      <c r="T26" s="78">
        <f t="shared" si="6"/>
        <v>60690966</v>
      </c>
      <c r="U26" s="95">
        <f t="shared" si="7"/>
        <v>0.12466431063702343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214650853</v>
      </c>
      <c r="AA26" s="78">
        <f t="shared" si="11"/>
        <v>21636899</v>
      </c>
      <c r="AB26" s="78">
        <f t="shared" si="12"/>
        <v>236287752</v>
      </c>
      <c r="AC26" s="95">
        <f t="shared" si="13"/>
        <v>0.48535476787520498</v>
      </c>
      <c r="AD26" s="77">
        <v>34977459</v>
      </c>
      <c r="AE26" s="78">
        <v>3963154</v>
      </c>
      <c r="AF26" s="78">
        <f t="shared" si="14"/>
        <v>38940613</v>
      </c>
      <c r="AG26" s="78">
        <v>381175529</v>
      </c>
      <c r="AH26" s="78">
        <v>385403068</v>
      </c>
      <c r="AI26" s="79">
        <v>206343401</v>
      </c>
      <c r="AJ26" s="114">
        <f t="shared" si="15"/>
        <v>0.53539636326922024</v>
      </c>
      <c r="AK26" s="115">
        <f t="shared" si="16"/>
        <v>0.55855189028482943</v>
      </c>
    </row>
    <row r="27" spans="1:37" ht="13" x14ac:dyDescent="0.3">
      <c r="A27" s="55" t="s">
        <v>101</v>
      </c>
      <c r="B27" s="56" t="s">
        <v>547</v>
      </c>
      <c r="C27" s="57" t="s">
        <v>548</v>
      </c>
      <c r="D27" s="77">
        <v>206793647</v>
      </c>
      <c r="E27" s="78">
        <v>37954452</v>
      </c>
      <c r="F27" s="79">
        <f t="shared" si="0"/>
        <v>244748099</v>
      </c>
      <c r="G27" s="77">
        <v>194605175</v>
      </c>
      <c r="H27" s="78">
        <v>37954452</v>
      </c>
      <c r="I27" s="79">
        <f t="shared" si="1"/>
        <v>232559627</v>
      </c>
      <c r="J27" s="77">
        <v>37966145</v>
      </c>
      <c r="K27" s="78">
        <v>4131237</v>
      </c>
      <c r="L27" s="78">
        <f t="shared" si="2"/>
        <v>42097382</v>
      </c>
      <c r="M27" s="95">
        <f t="shared" si="3"/>
        <v>0.17200289674160044</v>
      </c>
      <c r="N27" s="77">
        <v>43269352</v>
      </c>
      <c r="O27" s="78">
        <v>8061100</v>
      </c>
      <c r="P27" s="78">
        <f t="shared" si="4"/>
        <v>51330452</v>
      </c>
      <c r="Q27" s="95">
        <f t="shared" si="5"/>
        <v>0.20972768413616974</v>
      </c>
      <c r="R27" s="77">
        <v>33744593</v>
      </c>
      <c r="S27" s="78">
        <v>1016192</v>
      </c>
      <c r="T27" s="78">
        <f t="shared" si="6"/>
        <v>34760785</v>
      </c>
      <c r="U27" s="95">
        <f t="shared" si="7"/>
        <v>0.14947041947225001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114980090</v>
      </c>
      <c r="AA27" s="78">
        <f t="shared" si="11"/>
        <v>13208529</v>
      </c>
      <c r="AB27" s="78">
        <f t="shared" si="12"/>
        <v>128188619</v>
      </c>
      <c r="AC27" s="95">
        <f t="shared" si="13"/>
        <v>0.55120753612147821</v>
      </c>
      <c r="AD27" s="77">
        <v>22162960</v>
      </c>
      <c r="AE27" s="78">
        <v>7498309</v>
      </c>
      <c r="AF27" s="78">
        <f t="shared" si="14"/>
        <v>29661269</v>
      </c>
      <c r="AG27" s="78">
        <v>275812584</v>
      </c>
      <c r="AH27" s="78">
        <v>275812584</v>
      </c>
      <c r="AI27" s="79">
        <v>92901988</v>
      </c>
      <c r="AJ27" s="114">
        <f t="shared" si="15"/>
        <v>0.33683012809886875</v>
      </c>
      <c r="AK27" s="115">
        <f t="shared" si="16"/>
        <v>0.17192507845837612</v>
      </c>
    </row>
    <row r="28" spans="1:37" ht="13" x14ac:dyDescent="0.3">
      <c r="A28" s="55" t="s">
        <v>116</v>
      </c>
      <c r="B28" s="56" t="s">
        <v>549</v>
      </c>
      <c r="C28" s="57" t="s">
        <v>550</v>
      </c>
      <c r="D28" s="77">
        <v>617764905</v>
      </c>
      <c r="E28" s="78">
        <v>708380320</v>
      </c>
      <c r="F28" s="79">
        <f t="shared" si="0"/>
        <v>1326145225</v>
      </c>
      <c r="G28" s="77">
        <v>626001056</v>
      </c>
      <c r="H28" s="78">
        <v>695170320</v>
      </c>
      <c r="I28" s="79">
        <f t="shared" si="1"/>
        <v>1321171376</v>
      </c>
      <c r="J28" s="77">
        <v>76245575</v>
      </c>
      <c r="K28" s="78">
        <v>113269100</v>
      </c>
      <c r="L28" s="78">
        <f t="shared" si="2"/>
        <v>189514675</v>
      </c>
      <c r="M28" s="95">
        <f t="shared" si="3"/>
        <v>0.14290642640590137</v>
      </c>
      <c r="N28" s="77">
        <v>91265550</v>
      </c>
      <c r="O28" s="78">
        <v>119722803</v>
      </c>
      <c r="P28" s="78">
        <f t="shared" si="4"/>
        <v>210988353</v>
      </c>
      <c r="Q28" s="95">
        <f t="shared" si="5"/>
        <v>0.15909898027947883</v>
      </c>
      <c r="R28" s="77">
        <v>90934646</v>
      </c>
      <c r="S28" s="78">
        <v>31510673</v>
      </c>
      <c r="T28" s="78">
        <f t="shared" si="6"/>
        <v>122445319</v>
      </c>
      <c r="U28" s="95">
        <f t="shared" si="7"/>
        <v>9.2679361076318079E-2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258445771</v>
      </c>
      <c r="AA28" s="78">
        <f t="shared" si="11"/>
        <v>264502576</v>
      </c>
      <c r="AB28" s="78">
        <f t="shared" si="12"/>
        <v>522948347</v>
      </c>
      <c r="AC28" s="95">
        <f t="shared" si="13"/>
        <v>0.39582173554447336</v>
      </c>
      <c r="AD28" s="77">
        <v>103626898</v>
      </c>
      <c r="AE28" s="78">
        <v>53881192</v>
      </c>
      <c r="AF28" s="78">
        <f t="shared" si="14"/>
        <v>157508090</v>
      </c>
      <c r="AG28" s="78">
        <v>1343574284</v>
      </c>
      <c r="AH28" s="78">
        <v>1288718298</v>
      </c>
      <c r="AI28" s="79">
        <v>430170879</v>
      </c>
      <c r="AJ28" s="114">
        <f t="shared" si="15"/>
        <v>0.33379744795087873</v>
      </c>
      <c r="AK28" s="115">
        <f t="shared" si="16"/>
        <v>-0.22260933390786464</v>
      </c>
    </row>
    <row r="29" spans="1:37" ht="14" x14ac:dyDescent="0.3">
      <c r="A29" s="58" t="s">
        <v>0</v>
      </c>
      <c r="B29" s="59" t="s">
        <v>551</v>
      </c>
      <c r="C29" s="60" t="s">
        <v>0</v>
      </c>
      <c r="D29" s="80">
        <f>SUM(D23:D28)</f>
        <v>2736063070</v>
      </c>
      <c r="E29" s="81">
        <f>SUM(E23:E28)</f>
        <v>956055598</v>
      </c>
      <c r="F29" s="82">
        <f t="shared" si="0"/>
        <v>3692118668</v>
      </c>
      <c r="G29" s="80">
        <f>SUM(G23:G28)</f>
        <v>2842129213</v>
      </c>
      <c r="H29" s="81">
        <f>SUM(H23:H28)</f>
        <v>942098119</v>
      </c>
      <c r="I29" s="82">
        <f t="shared" si="1"/>
        <v>3784227332</v>
      </c>
      <c r="J29" s="80">
        <f>SUM(J23:J28)</f>
        <v>454748403</v>
      </c>
      <c r="K29" s="81">
        <f>SUM(K23:K28)</f>
        <v>190680963</v>
      </c>
      <c r="L29" s="81">
        <f t="shared" si="2"/>
        <v>645429366</v>
      </c>
      <c r="M29" s="96">
        <f t="shared" si="3"/>
        <v>0.17481273600277467</v>
      </c>
      <c r="N29" s="80">
        <f>SUM(N23:N28)</f>
        <v>550934883</v>
      </c>
      <c r="O29" s="81">
        <f>SUM(O23:O28)</f>
        <v>182481308</v>
      </c>
      <c r="P29" s="81">
        <f t="shared" si="4"/>
        <v>733416191</v>
      </c>
      <c r="Q29" s="96">
        <f t="shared" si="5"/>
        <v>0.19864372111237893</v>
      </c>
      <c r="R29" s="80">
        <f>SUM(R23:R28)</f>
        <v>542467220</v>
      </c>
      <c r="S29" s="81">
        <f>SUM(S23:S28)</f>
        <v>59465689</v>
      </c>
      <c r="T29" s="81">
        <f t="shared" si="6"/>
        <v>601932909</v>
      </c>
      <c r="U29" s="96">
        <f t="shared" si="7"/>
        <v>0.15906362281937031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f t="shared" si="10"/>
        <v>1548150506</v>
      </c>
      <c r="AA29" s="81">
        <f t="shared" si="11"/>
        <v>432627960</v>
      </c>
      <c r="AB29" s="81">
        <f t="shared" si="12"/>
        <v>1980778466</v>
      </c>
      <c r="AC29" s="96">
        <f t="shared" si="13"/>
        <v>0.52343009344344538</v>
      </c>
      <c r="AD29" s="80">
        <f>SUM(AD23:AD28)</f>
        <v>403064596</v>
      </c>
      <c r="AE29" s="81">
        <f>SUM(AE23:AE28)</f>
        <v>85118036</v>
      </c>
      <c r="AF29" s="81">
        <f t="shared" si="14"/>
        <v>488182632</v>
      </c>
      <c r="AG29" s="81">
        <f>SUM(AG23:AG28)</f>
        <v>3557742976</v>
      </c>
      <c r="AH29" s="81">
        <f>SUM(AH23:AH28)</f>
        <v>3634374176</v>
      </c>
      <c r="AI29" s="82">
        <f>SUM(AI23:AI28)</f>
        <v>1687402921</v>
      </c>
      <c r="AJ29" s="116">
        <f t="shared" si="15"/>
        <v>0.46428981697673166</v>
      </c>
      <c r="AK29" s="117">
        <f t="shared" si="16"/>
        <v>0.23300762776828976</v>
      </c>
    </row>
    <row r="30" spans="1:37" ht="13" x14ac:dyDescent="0.3">
      <c r="A30" s="55" t="s">
        <v>101</v>
      </c>
      <c r="B30" s="56" t="s">
        <v>89</v>
      </c>
      <c r="C30" s="57" t="s">
        <v>90</v>
      </c>
      <c r="D30" s="77">
        <v>5083259500</v>
      </c>
      <c r="E30" s="78">
        <v>265985449</v>
      </c>
      <c r="F30" s="79">
        <f t="shared" si="0"/>
        <v>5349244949</v>
      </c>
      <c r="G30" s="77">
        <v>5076062832</v>
      </c>
      <c r="H30" s="78">
        <v>290842848</v>
      </c>
      <c r="I30" s="79">
        <f t="shared" si="1"/>
        <v>5366905680</v>
      </c>
      <c r="J30" s="77">
        <v>678734925</v>
      </c>
      <c r="K30" s="78">
        <v>9058835</v>
      </c>
      <c r="L30" s="78">
        <f t="shared" si="2"/>
        <v>687793760</v>
      </c>
      <c r="M30" s="95">
        <f t="shared" si="3"/>
        <v>0.12857772761529226</v>
      </c>
      <c r="N30" s="77">
        <v>1003547658</v>
      </c>
      <c r="O30" s="78">
        <v>39143059</v>
      </c>
      <c r="P30" s="78">
        <f t="shared" si="4"/>
        <v>1042690717</v>
      </c>
      <c r="Q30" s="95">
        <f t="shared" si="5"/>
        <v>0.19492297080075255</v>
      </c>
      <c r="R30" s="77">
        <v>1766782535</v>
      </c>
      <c r="S30" s="78">
        <v>44379830</v>
      </c>
      <c r="T30" s="78">
        <f t="shared" si="6"/>
        <v>1811162365</v>
      </c>
      <c r="U30" s="95">
        <f t="shared" si="7"/>
        <v>0.33746864077551669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3449065118</v>
      </c>
      <c r="AA30" s="78">
        <f t="shared" si="11"/>
        <v>92581724</v>
      </c>
      <c r="AB30" s="78">
        <f t="shared" si="12"/>
        <v>3541646842</v>
      </c>
      <c r="AC30" s="95">
        <f t="shared" si="13"/>
        <v>0.65990480421485631</v>
      </c>
      <c r="AD30" s="77">
        <v>1718392884</v>
      </c>
      <c r="AE30" s="78">
        <v>35076910</v>
      </c>
      <c r="AF30" s="78">
        <f t="shared" si="14"/>
        <v>1753469794</v>
      </c>
      <c r="AG30" s="78">
        <v>4498890604</v>
      </c>
      <c r="AH30" s="78">
        <v>5357161453</v>
      </c>
      <c r="AI30" s="79">
        <v>3209482558</v>
      </c>
      <c r="AJ30" s="114">
        <f t="shared" si="15"/>
        <v>0.59910133121014975</v>
      </c>
      <c r="AK30" s="115">
        <f t="shared" si="16"/>
        <v>3.2901947440105106E-2</v>
      </c>
    </row>
    <row r="31" spans="1:37" ht="13" x14ac:dyDescent="0.3">
      <c r="A31" s="55" t="s">
        <v>101</v>
      </c>
      <c r="B31" s="56" t="s">
        <v>552</v>
      </c>
      <c r="C31" s="57" t="s">
        <v>553</v>
      </c>
      <c r="D31" s="77">
        <v>744156068</v>
      </c>
      <c r="E31" s="78">
        <v>101472000</v>
      </c>
      <c r="F31" s="79">
        <f t="shared" si="0"/>
        <v>845628068</v>
      </c>
      <c r="G31" s="77">
        <v>744156068</v>
      </c>
      <c r="H31" s="78">
        <v>101472000</v>
      </c>
      <c r="I31" s="79">
        <f t="shared" si="1"/>
        <v>845628068</v>
      </c>
      <c r="J31" s="77">
        <v>57475933</v>
      </c>
      <c r="K31" s="78">
        <v>12755588</v>
      </c>
      <c r="L31" s="78">
        <f t="shared" si="2"/>
        <v>70231521</v>
      </c>
      <c r="M31" s="95">
        <f t="shared" si="3"/>
        <v>8.3052495130755286E-2</v>
      </c>
      <c r="N31" s="77">
        <v>103798159</v>
      </c>
      <c r="O31" s="78">
        <v>21235037</v>
      </c>
      <c r="P31" s="78">
        <f t="shared" si="4"/>
        <v>125033196</v>
      </c>
      <c r="Q31" s="95">
        <f t="shared" si="5"/>
        <v>0.14785837974337437</v>
      </c>
      <c r="R31" s="77">
        <v>91468301</v>
      </c>
      <c r="S31" s="78">
        <v>24133861</v>
      </c>
      <c r="T31" s="78">
        <f t="shared" si="6"/>
        <v>115602162</v>
      </c>
      <c r="U31" s="95">
        <f t="shared" si="7"/>
        <v>0.13670568229057412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252742393</v>
      </c>
      <c r="AA31" s="78">
        <f t="shared" si="11"/>
        <v>58124486</v>
      </c>
      <c r="AB31" s="78">
        <f t="shared" si="12"/>
        <v>310866879</v>
      </c>
      <c r="AC31" s="95">
        <f t="shared" si="13"/>
        <v>0.36761655716470376</v>
      </c>
      <c r="AD31" s="77">
        <v>82312818</v>
      </c>
      <c r="AE31" s="78">
        <v>8207126</v>
      </c>
      <c r="AF31" s="78">
        <f t="shared" si="14"/>
        <v>90519944</v>
      </c>
      <c r="AG31" s="78">
        <v>736462417</v>
      </c>
      <c r="AH31" s="78">
        <v>736672017</v>
      </c>
      <c r="AI31" s="79">
        <v>293599799</v>
      </c>
      <c r="AJ31" s="114">
        <f t="shared" si="15"/>
        <v>0.39854886872946066</v>
      </c>
      <c r="AK31" s="115">
        <f t="shared" si="16"/>
        <v>0.27709051609665147</v>
      </c>
    </row>
    <row r="32" spans="1:37" ht="13" x14ac:dyDescent="0.3">
      <c r="A32" s="55" t="s">
        <v>101</v>
      </c>
      <c r="B32" s="56" t="s">
        <v>91</v>
      </c>
      <c r="C32" s="57" t="s">
        <v>92</v>
      </c>
      <c r="D32" s="77">
        <v>2481714008</v>
      </c>
      <c r="E32" s="78">
        <v>234198250</v>
      </c>
      <c r="F32" s="79">
        <f t="shared" si="0"/>
        <v>2715912258</v>
      </c>
      <c r="G32" s="77">
        <v>2630714135</v>
      </c>
      <c r="H32" s="78">
        <v>294640511</v>
      </c>
      <c r="I32" s="79">
        <f t="shared" si="1"/>
        <v>2925354646</v>
      </c>
      <c r="J32" s="77">
        <v>538394663</v>
      </c>
      <c r="K32" s="78">
        <v>25230020</v>
      </c>
      <c r="L32" s="78">
        <f t="shared" si="2"/>
        <v>563624683</v>
      </c>
      <c r="M32" s="95">
        <f t="shared" si="3"/>
        <v>0.20752683793071197</v>
      </c>
      <c r="N32" s="77">
        <v>562264208</v>
      </c>
      <c r="O32" s="78">
        <v>63150351</v>
      </c>
      <c r="P32" s="78">
        <f t="shared" si="4"/>
        <v>625414559</v>
      </c>
      <c r="Q32" s="95">
        <f t="shared" si="5"/>
        <v>0.23027789545033234</v>
      </c>
      <c r="R32" s="77">
        <v>-42737386</v>
      </c>
      <c r="S32" s="78">
        <v>48645863</v>
      </c>
      <c r="T32" s="78">
        <f t="shared" si="6"/>
        <v>5908477</v>
      </c>
      <c r="U32" s="95">
        <f t="shared" si="7"/>
        <v>2.0197472494758845E-3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1057921485</v>
      </c>
      <c r="AA32" s="78">
        <f t="shared" si="11"/>
        <v>137026234</v>
      </c>
      <c r="AB32" s="78">
        <f t="shared" si="12"/>
        <v>1194947719</v>
      </c>
      <c r="AC32" s="95">
        <f t="shared" si="13"/>
        <v>0.40847960797981142</v>
      </c>
      <c r="AD32" s="77">
        <v>471579682</v>
      </c>
      <c r="AE32" s="78">
        <v>43730332</v>
      </c>
      <c r="AF32" s="78">
        <f t="shared" si="14"/>
        <v>515310014</v>
      </c>
      <c r="AG32" s="78">
        <v>2458877329</v>
      </c>
      <c r="AH32" s="78">
        <v>2628110241</v>
      </c>
      <c r="AI32" s="79">
        <v>1647860821</v>
      </c>
      <c r="AJ32" s="114">
        <f t="shared" si="15"/>
        <v>0.62701358386434602</v>
      </c>
      <c r="AK32" s="115">
        <f t="shared" si="16"/>
        <v>-0.98853413122299616</v>
      </c>
    </row>
    <row r="33" spans="1:37" ht="13" x14ac:dyDescent="0.3">
      <c r="A33" s="55" t="s">
        <v>116</v>
      </c>
      <c r="B33" s="56" t="s">
        <v>554</v>
      </c>
      <c r="C33" s="57" t="s">
        <v>555</v>
      </c>
      <c r="D33" s="77">
        <v>247430448</v>
      </c>
      <c r="E33" s="78">
        <v>13850028</v>
      </c>
      <c r="F33" s="79">
        <f t="shared" si="0"/>
        <v>261280476</v>
      </c>
      <c r="G33" s="77">
        <v>254521092</v>
      </c>
      <c r="H33" s="78">
        <v>8447028</v>
      </c>
      <c r="I33" s="79">
        <f t="shared" si="1"/>
        <v>262968120</v>
      </c>
      <c r="J33" s="77">
        <v>50999952</v>
      </c>
      <c r="K33" s="78">
        <v>1125996</v>
      </c>
      <c r="L33" s="78">
        <f t="shared" si="2"/>
        <v>52125948</v>
      </c>
      <c r="M33" s="95">
        <f t="shared" si="3"/>
        <v>0.19950188700666635</v>
      </c>
      <c r="N33" s="77">
        <v>56825185</v>
      </c>
      <c r="O33" s="78">
        <v>2611143</v>
      </c>
      <c r="P33" s="78">
        <f t="shared" si="4"/>
        <v>59436328</v>
      </c>
      <c r="Q33" s="95">
        <f t="shared" si="5"/>
        <v>0.22748093891255772</v>
      </c>
      <c r="R33" s="77">
        <v>49039909</v>
      </c>
      <c r="S33" s="78">
        <v>1545310</v>
      </c>
      <c r="T33" s="78">
        <f t="shared" si="6"/>
        <v>50585219</v>
      </c>
      <c r="U33" s="95">
        <f t="shared" si="7"/>
        <v>0.1923625533011378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156865046</v>
      </c>
      <c r="AA33" s="78">
        <f t="shared" si="11"/>
        <v>5282449</v>
      </c>
      <c r="AB33" s="78">
        <f t="shared" si="12"/>
        <v>162147495</v>
      </c>
      <c r="AC33" s="95">
        <f t="shared" si="13"/>
        <v>0.61660514209859352</v>
      </c>
      <c r="AD33" s="77">
        <v>63433158</v>
      </c>
      <c r="AE33" s="78">
        <v>638464</v>
      </c>
      <c r="AF33" s="78">
        <f t="shared" si="14"/>
        <v>64071622</v>
      </c>
      <c r="AG33" s="78">
        <v>270909000</v>
      </c>
      <c r="AH33" s="78">
        <v>260234232</v>
      </c>
      <c r="AI33" s="79">
        <v>195158954</v>
      </c>
      <c r="AJ33" s="114">
        <f t="shared" si="15"/>
        <v>0.74993575018985204</v>
      </c>
      <c r="AK33" s="115">
        <f t="shared" si="16"/>
        <v>-0.21048948940296841</v>
      </c>
    </row>
    <row r="34" spans="1:37" ht="14" x14ac:dyDescent="0.3">
      <c r="A34" s="58" t="s">
        <v>0</v>
      </c>
      <c r="B34" s="59" t="s">
        <v>556</v>
      </c>
      <c r="C34" s="60" t="s">
        <v>0</v>
      </c>
      <c r="D34" s="80">
        <f>SUM(D30:D33)</f>
        <v>8556560024</v>
      </c>
      <c r="E34" s="81">
        <f>SUM(E30:E33)</f>
        <v>615505727</v>
      </c>
      <c r="F34" s="82">
        <f t="shared" si="0"/>
        <v>9172065751</v>
      </c>
      <c r="G34" s="80">
        <f>SUM(G30:G33)</f>
        <v>8705454127</v>
      </c>
      <c r="H34" s="81">
        <f>SUM(H30:H33)</f>
        <v>695402387</v>
      </c>
      <c r="I34" s="82">
        <f t="shared" si="1"/>
        <v>9400856514</v>
      </c>
      <c r="J34" s="80">
        <f>SUM(J30:J33)</f>
        <v>1325605473</v>
      </c>
      <c r="K34" s="81">
        <f>SUM(K30:K33)</f>
        <v>48170439</v>
      </c>
      <c r="L34" s="81">
        <f t="shared" si="2"/>
        <v>1373775912</v>
      </c>
      <c r="M34" s="96">
        <f t="shared" si="3"/>
        <v>0.14977824508619791</v>
      </c>
      <c r="N34" s="80">
        <f>SUM(N30:N33)</f>
        <v>1726435210</v>
      </c>
      <c r="O34" s="81">
        <f>SUM(O30:O33)</f>
        <v>126139590</v>
      </c>
      <c r="P34" s="81">
        <f t="shared" si="4"/>
        <v>1852574800</v>
      </c>
      <c r="Q34" s="96">
        <f t="shared" si="5"/>
        <v>0.20198010462343446</v>
      </c>
      <c r="R34" s="80">
        <f>SUM(R30:R33)</f>
        <v>1864553359</v>
      </c>
      <c r="S34" s="81">
        <f>SUM(S30:S33)</f>
        <v>118704864</v>
      </c>
      <c r="T34" s="81">
        <f t="shared" si="6"/>
        <v>1983258223</v>
      </c>
      <c r="U34" s="96">
        <f t="shared" si="7"/>
        <v>0.21096569446055052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f t="shared" si="10"/>
        <v>4916594042</v>
      </c>
      <c r="AA34" s="81">
        <f t="shared" si="11"/>
        <v>293014893</v>
      </c>
      <c r="AB34" s="81">
        <f t="shared" si="12"/>
        <v>5209608935</v>
      </c>
      <c r="AC34" s="96">
        <f t="shared" si="13"/>
        <v>0.55416322196192602</v>
      </c>
      <c r="AD34" s="80">
        <f>SUM(AD30:AD33)</f>
        <v>2335718542</v>
      </c>
      <c r="AE34" s="81">
        <f>SUM(AE30:AE33)</f>
        <v>87652832</v>
      </c>
      <c r="AF34" s="81">
        <f t="shared" si="14"/>
        <v>2423371374</v>
      </c>
      <c r="AG34" s="81">
        <f>SUM(AG30:AG33)</f>
        <v>7965139350</v>
      </c>
      <c r="AH34" s="81">
        <f>SUM(AH30:AH33)</f>
        <v>8982177943</v>
      </c>
      <c r="AI34" s="82">
        <f>SUM(AI30:AI33)</f>
        <v>5346102132</v>
      </c>
      <c r="AJ34" s="116">
        <f t="shared" si="15"/>
        <v>0.59518996015507908</v>
      </c>
      <c r="AK34" s="117">
        <f t="shared" si="16"/>
        <v>-0.18161192944750859</v>
      </c>
    </row>
    <row r="35" spans="1:37" ht="14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27985392538</v>
      </c>
      <c r="E35" s="84">
        <f>SUM(E9:E14,E16:E21,E23:E28,E30:E33)</f>
        <v>3555619236</v>
      </c>
      <c r="F35" s="85">
        <f t="shared" si="0"/>
        <v>31541011774</v>
      </c>
      <c r="G35" s="83">
        <f>SUM(G9:G14,G16:G21,G23:G28,G30:G33)</f>
        <v>28644839675</v>
      </c>
      <c r="H35" s="84">
        <f>SUM(H9:H14,H16:H21,H23:H28,H30:H33)</f>
        <v>3842581772</v>
      </c>
      <c r="I35" s="85">
        <f t="shared" si="1"/>
        <v>32487421447</v>
      </c>
      <c r="J35" s="83">
        <f>SUM(J9:J14,J16:J21,J23:J28,J30:J33)</f>
        <v>4344919975</v>
      </c>
      <c r="K35" s="84">
        <f>SUM(K9:K14,K16:K21,K23:K28,K30:K33)</f>
        <v>689837395</v>
      </c>
      <c r="L35" s="84">
        <f t="shared" si="2"/>
        <v>5034757370</v>
      </c>
      <c r="M35" s="97">
        <f t="shared" si="3"/>
        <v>0.15962574079980113</v>
      </c>
      <c r="N35" s="83">
        <f>SUM(N9:N14,N16:N21,N23:N28,N30:N33)</f>
        <v>5799361846</v>
      </c>
      <c r="O35" s="84">
        <f>SUM(O9:O14,O16:O21,O23:O28,O30:O33)</f>
        <v>791159433</v>
      </c>
      <c r="P35" s="84">
        <f t="shared" si="4"/>
        <v>6590521279</v>
      </c>
      <c r="Q35" s="97">
        <f t="shared" si="5"/>
        <v>0.2089508518693976</v>
      </c>
      <c r="R35" s="83">
        <f>SUM(R9:R14,R16:R21,R23:R28,R30:R33)</f>
        <v>6332802667</v>
      </c>
      <c r="S35" s="84">
        <f>SUM(S9:S14,S16:S21,S23:S28,S30:S33)</f>
        <v>394380047</v>
      </c>
      <c r="T35" s="84">
        <f t="shared" si="6"/>
        <v>6727182714</v>
      </c>
      <c r="U35" s="97">
        <f t="shared" si="7"/>
        <v>0.20707038030010261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f t="shared" si="10"/>
        <v>16477084488</v>
      </c>
      <c r="AA35" s="84">
        <f t="shared" si="11"/>
        <v>1875376875</v>
      </c>
      <c r="AB35" s="84">
        <f t="shared" si="12"/>
        <v>18352461363</v>
      </c>
      <c r="AC35" s="97">
        <f t="shared" si="13"/>
        <v>0.56490975724066672</v>
      </c>
      <c r="AD35" s="83">
        <f>SUM(AD9:AD14,AD16:AD21,AD23:AD28,AD30:AD33)</f>
        <v>5762113001</v>
      </c>
      <c r="AE35" s="84">
        <f>SUM(AE9:AE14,AE16:AE21,AE23:AE28,AE30:AE33)</f>
        <v>463106001</v>
      </c>
      <c r="AF35" s="84">
        <f t="shared" si="14"/>
        <v>6225219002</v>
      </c>
      <c r="AG35" s="84">
        <f>SUM(AG9:AG14,AG16:AG21,AG23:AG28,AG30:AG33)</f>
        <v>31054219303</v>
      </c>
      <c r="AH35" s="84">
        <f>SUM(AH9:AH14,AH16:AH21,AH23:AH28,AH30:AH33)</f>
        <v>32440348865</v>
      </c>
      <c r="AI35" s="85">
        <f>SUM(AI9:AI14,AI16:AI21,AI23:AI28,AI30:AI33)</f>
        <v>7094408923</v>
      </c>
      <c r="AJ35" s="118">
        <f t="shared" si="15"/>
        <v>0.21869089486439466</v>
      </c>
      <c r="AK35" s="119">
        <f t="shared" si="16"/>
        <v>8.0633904098591946E-2</v>
      </c>
    </row>
    <row r="36" spans="1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46</v>
      </c>
      <c r="C9" s="57" t="s">
        <v>47</v>
      </c>
      <c r="D9" s="77">
        <v>71195347854</v>
      </c>
      <c r="E9" s="78">
        <v>12937677817</v>
      </c>
      <c r="F9" s="79">
        <f>$D9       +$E9</f>
        <v>84133025671</v>
      </c>
      <c r="G9" s="77">
        <v>71355490886</v>
      </c>
      <c r="H9" s="78">
        <v>13558630132</v>
      </c>
      <c r="I9" s="79">
        <f>$G9       +$H9</f>
        <v>84914121018</v>
      </c>
      <c r="J9" s="77">
        <v>14441357709</v>
      </c>
      <c r="K9" s="78">
        <v>1817080435</v>
      </c>
      <c r="L9" s="78">
        <f>$J9       +$K9</f>
        <v>16258438144</v>
      </c>
      <c r="M9" s="95">
        <f>IF(($F9       =0),0,($L9       /$F9       ))</f>
        <v>0.19324680188702825</v>
      </c>
      <c r="N9" s="77">
        <v>17751717319</v>
      </c>
      <c r="O9" s="78">
        <v>3272580207</v>
      </c>
      <c r="P9" s="78">
        <f>$N9       +$O9</f>
        <v>21024297526</v>
      </c>
      <c r="Q9" s="95">
        <f>IF(($F9       =0),0,($P9       /$F9       ))</f>
        <v>0.2498935151603244</v>
      </c>
      <c r="R9" s="77">
        <v>16111164508</v>
      </c>
      <c r="S9" s="78">
        <v>2414760312</v>
      </c>
      <c r="T9" s="78">
        <f>$R9       +$S9</f>
        <v>18525924820</v>
      </c>
      <c r="U9" s="95">
        <f>IF(($I9       =0),0,($T9       /$I9       ))</f>
        <v>0.21817248530515784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48304239536</v>
      </c>
      <c r="AA9" s="78">
        <f>$K9       +$O9       +$S9</f>
        <v>7504420954</v>
      </c>
      <c r="AB9" s="78">
        <f>$Z9       +$AA9</f>
        <v>55808660490</v>
      </c>
      <c r="AC9" s="95">
        <f>IF(($I9       =0),0,($AB9       /$I9       ))</f>
        <v>0.65723650932180933</v>
      </c>
      <c r="AD9" s="77">
        <v>14912069089</v>
      </c>
      <c r="AE9" s="78">
        <v>1707310768</v>
      </c>
      <c r="AF9" s="78">
        <f>$AD9       +$AE9</f>
        <v>16619379857</v>
      </c>
      <c r="AG9" s="78">
        <v>76327567348</v>
      </c>
      <c r="AH9" s="78">
        <v>76829017737</v>
      </c>
      <c r="AI9" s="79">
        <v>50093301280</v>
      </c>
      <c r="AJ9" s="114">
        <f>IF(($AH9       =0),0,($AI9       /$AH9       ))</f>
        <v>0.65201017474255207</v>
      </c>
      <c r="AK9" s="115">
        <f>IF(($AF9       =0),0,(($T9       /$AF9       )-1))</f>
        <v>0.11471817717656729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71195347854</v>
      </c>
      <c r="E10" s="81">
        <f>E9</f>
        <v>12937677817</v>
      </c>
      <c r="F10" s="82">
        <f t="shared" ref="F10:F45" si="0">$D10      +$E10</f>
        <v>84133025671</v>
      </c>
      <c r="G10" s="80">
        <f>G9</f>
        <v>71355490886</v>
      </c>
      <c r="H10" s="81">
        <f>H9</f>
        <v>13558630132</v>
      </c>
      <c r="I10" s="82">
        <f t="shared" ref="I10:I45" si="1">$G10      +$H10</f>
        <v>84914121018</v>
      </c>
      <c r="J10" s="80">
        <f>J9</f>
        <v>14441357709</v>
      </c>
      <c r="K10" s="81">
        <f>K9</f>
        <v>1817080435</v>
      </c>
      <c r="L10" s="81">
        <f t="shared" ref="L10:L45" si="2">$J10      +$K10</f>
        <v>16258438144</v>
      </c>
      <c r="M10" s="96">
        <f t="shared" ref="M10:M45" si="3">IF(($F10      =0),0,($L10      /$F10      ))</f>
        <v>0.19324680188702825</v>
      </c>
      <c r="N10" s="80">
        <f>N9</f>
        <v>17751717319</v>
      </c>
      <c r="O10" s="81">
        <f>O9</f>
        <v>3272580207</v>
      </c>
      <c r="P10" s="81">
        <f t="shared" ref="P10:P45" si="4">$N10      +$O10</f>
        <v>21024297526</v>
      </c>
      <c r="Q10" s="96">
        <f t="shared" ref="Q10:Q45" si="5">IF(($F10      =0),0,($P10      /$F10      ))</f>
        <v>0.2498935151603244</v>
      </c>
      <c r="R10" s="80">
        <f>R9</f>
        <v>16111164508</v>
      </c>
      <c r="S10" s="81">
        <f>S9</f>
        <v>2414760312</v>
      </c>
      <c r="T10" s="81">
        <f t="shared" ref="T10:T45" si="6">$R10      +$S10</f>
        <v>18525924820</v>
      </c>
      <c r="U10" s="96">
        <f t="shared" ref="U10:U45" si="7">IF(($I10      =0),0,($T10      /$I10      ))</f>
        <v>0.21817248530515784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f t="shared" ref="Z10:Z45" si="10">$J10      +$N10      +$R10</f>
        <v>48304239536</v>
      </c>
      <c r="AA10" s="81">
        <f t="shared" ref="AA10:AA45" si="11">$K10      +$O10      +$S10</f>
        <v>7504420954</v>
      </c>
      <c r="AB10" s="81">
        <f t="shared" ref="AB10:AB45" si="12">$Z10      +$AA10</f>
        <v>55808660490</v>
      </c>
      <c r="AC10" s="96">
        <f t="shared" ref="AC10:AC45" si="13">IF(($I10      =0),0,($AB10      /$I10      ))</f>
        <v>0.65723650932180933</v>
      </c>
      <c r="AD10" s="80">
        <f>AD9</f>
        <v>14912069089</v>
      </c>
      <c r="AE10" s="81">
        <f>AE9</f>
        <v>1707310768</v>
      </c>
      <c r="AF10" s="81">
        <f t="shared" ref="AF10:AF45" si="14">$AD10      +$AE10</f>
        <v>16619379857</v>
      </c>
      <c r="AG10" s="81">
        <f>AG9</f>
        <v>76327567348</v>
      </c>
      <c r="AH10" s="81">
        <f>AH9</f>
        <v>76829017737</v>
      </c>
      <c r="AI10" s="82">
        <f>AI9</f>
        <v>50093301280</v>
      </c>
      <c r="AJ10" s="116">
        <f t="shared" ref="AJ10:AJ45" si="15">IF(($AH10      =0),0,($AI10      /$AH10      ))</f>
        <v>0.65201017474255207</v>
      </c>
      <c r="AK10" s="117">
        <f t="shared" ref="AK10:AK45" si="16">IF(($AF10      =0),0,(($T10      /$AF10      )-1))</f>
        <v>0.11471817717656729</v>
      </c>
    </row>
    <row r="11" spans="1:37" ht="13" x14ac:dyDescent="0.3">
      <c r="A11" s="55" t="s">
        <v>101</v>
      </c>
      <c r="B11" s="56" t="s">
        <v>558</v>
      </c>
      <c r="C11" s="57" t="s">
        <v>559</v>
      </c>
      <c r="D11" s="77">
        <v>580110694</v>
      </c>
      <c r="E11" s="78">
        <v>93231003</v>
      </c>
      <c r="F11" s="79">
        <f t="shared" si="0"/>
        <v>673341697</v>
      </c>
      <c r="G11" s="77">
        <v>593111410</v>
      </c>
      <c r="H11" s="78">
        <v>161107774</v>
      </c>
      <c r="I11" s="79">
        <f t="shared" si="1"/>
        <v>754219184</v>
      </c>
      <c r="J11" s="77">
        <v>111305603</v>
      </c>
      <c r="K11" s="78">
        <v>8987197</v>
      </c>
      <c r="L11" s="78">
        <f t="shared" si="2"/>
        <v>120292800</v>
      </c>
      <c r="M11" s="95">
        <f t="shared" si="3"/>
        <v>0.17865045419873946</v>
      </c>
      <c r="N11" s="77">
        <v>124805423</v>
      </c>
      <c r="O11" s="78">
        <v>7564220</v>
      </c>
      <c r="P11" s="78">
        <f t="shared" si="4"/>
        <v>132369643</v>
      </c>
      <c r="Q11" s="95">
        <f t="shared" si="5"/>
        <v>0.19658613686001983</v>
      </c>
      <c r="R11" s="77">
        <v>157310470</v>
      </c>
      <c r="S11" s="78">
        <v>17268592</v>
      </c>
      <c r="T11" s="78">
        <f t="shared" si="6"/>
        <v>174579062</v>
      </c>
      <c r="U11" s="95">
        <f t="shared" si="7"/>
        <v>0.2314699303644337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393421496</v>
      </c>
      <c r="AA11" s="78">
        <f t="shared" si="11"/>
        <v>33820009</v>
      </c>
      <c r="AB11" s="78">
        <f t="shared" si="12"/>
        <v>427241505</v>
      </c>
      <c r="AC11" s="95">
        <f t="shared" si="13"/>
        <v>0.56646862618121896</v>
      </c>
      <c r="AD11" s="77">
        <v>95052504</v>
      </c>
      <c r="AE11" s="78">
        <v>26086401</v>
      </c>
      <c r="AF11" s="78">
        <f t="shared" si="14"/>
        <v>121138905</v>
      </c>
      <c r="AG11" s="78">
        <v>583668807</v>
      </c>
      <c r="AH11" s="78">
        <v>644566816</v>
      </c>
      <c r="AI11" s="79">
        <v>356896001</v>
      </c>
      <c r="AJ11" s="114">
        <f t="shared" si="15"/>
        <v>0.55369899929815813</v>
      </c>
      <c r="AK11" s="115">
        <f t="shared" si="16"/>
        <v>0.44114776338782336</v>
      </c>
    </row>
    <row r="12" spans="1:37" ht="13" x14ac:dyDescent="0.3">
      <c r="A12" s="55" t="s">
        <v>101</v>
      </c>
      <c r="B12" s="56" t="s">
        <v>560</v>
      </c>
      <c r="C12" s="57" t="s">
        <v>561</v>
      </c>
      <c r="D12" s="77">
        <v>514019873</v>
      </c>
      <c r="E12" s="78">
        <v>78459243</v>
      </c>
      <c r="F12" s="79">
        <f t="shared" si="0"/>
        <v>592479116</v>
      </c>
      <c r="G12" s="77">
        <v>538419142</v>
      </c>
      <c r="H12" s="78">
        <v>73864139</v>
      </c>
      <c r="I12" s="79">
        <f t="shared" si="1"/>
        <v>612283281</v>
      </c>
      <c r="J12" s="77">
        <v>111740241</v>
      </c>
      <c r="K12" s="78">
        <v>2008457</v>
      </c>
      <c r="L12" s="78">
        <f t="shared" si="2"/>
        <v>113748698</v>
      </c>
      <c r="M12" s="95">
        <f t="shared" si="3"/>
        <v>0.19198769193410692</v>
      </c>
      <c r="N12" s="77">
        <v>116184302</v>
      </c>
      <c r="O12" s="78">
        <v>11761569</v>
      </c>
      <c r="P12" s="78">
        <f t="shared" si="4"/>
        <v>127945871</v>
      </c>
      <c r="Q12" s="95">
        <f t="shared" si="5"/>
        <v>0.21595000995781935</v>
      </c>
      <c r="R12" s="77">
        <v>130264191</v>
      </c>
      <c r="S12" s="78">
        <v>8225058</v>
      </c>
      <c r="T12" s="78">
        <f t="shared" si="6"/>
        <v>138489249</v>
      </c>
      <c r="U12" s="95">
        <f t="shared" si="7"/>
        <v>0.22618492664672318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358188734</v>
      </c>
      <c r="AA12" s="78">
        <f t="shared" si="11"/>
        <v>21995084</v>
      </c>
      <c r="AB12" s="78">
        <f t="shared" si="12"/>
        <v>380183818</v>
      </c>
      <c r="AC12" s="95">
        <f t="shared" si="13"/>
        <v>0.62092797533042554</v>
      </c>
      <c r="AD12" s="77">
        <v>107445775</v>
      </c>
      <c r="AE12" s="78">
        <v>9919046</v>
      </c>
      <c r="AF12" s="78">
        <f t="shared" si="14"/>
        <v>117364821</v>
      </c>
      <c r="AG12" s="78">
        <v>531727180</v>
      </c>
      <c r="AH12" s="78">
        <v>580115075</v>
      </c>
      <c r="AI12" s="79">
        <v>344722733</v>
      </c>
      <c r="AJ12" s="114">
        <f t="shared" si="15"/>
        <v>0.59423164102398129</v>
      </c>
      <c r="AK12" s="115">
        <f t="shared" si="16"/>
        <v>0.17998943652800348</v>
      </c>
    </row>
    <row r="13" spans="1:37" ht="13" x14ac:dyDescent="0.3">
      <c r="A13" s="55" t="s">
        <v>101</v>
      </c>
      <c r="B13" s="56" t="s">
        <v>562</v>
      </c>
      <c r="C13" s="57" t="s">
        <v>563</v>
      </c>
      <c r="D13" s="77">
        <v>663114760</v>
      </c>
      <c r="E13" s="78">
        <v>96547368</v>
      </c>
      <c r="F13" s="79">
        <f t="shared" si="0"/>
        <v>759662128</v>
      </c>
      <c r="G13" s="77">
        <v>668333176</v>
      </c>
      <c r="H13" s="78">
        <v>106415121</v>
      </c>
      <c r="I13" s="79">
        <f t="shared" si="1"/>
        <v>774748297</v>
      </c>
      <c r="J13" s="77">
        <v>140493617</v>
      </c>
      <c r="K13" s="78">
        <v>11133517</v>
      </c>
      <c r="L13" s="78">
        <f t="shared" si="2"/>
        <v>151627134</v>
      </c>
      <c r="M13" s="95">
        <f t="shared" si="3"/>
        <v>0.1995981218639874</v>
      </c>
      <c r="N13" s="77">
        <v>157379163</v>
      </c>
      <c r="O13" s="78">
        <v>15602607</v>
      </c>
      <c r="P13" s="78">
        <f t="shared" si="4"/>
        <v>172981770</v>
      </c>
      <c r="Q13" s="95">
        <f t="shared" si="5"/>
        <v>0.22770882425772315</v>
      </c>
      <c r="R13" s="77">
        <v>146771360</v>
      </c>
      <c r="S13" s="78">
        <v>12988524</v>
      </c>
      <c r="T13" s="78">
        <f t="shared" si="6"/>
        <v>159759884</v>
      </c>
      <c r="U13" s="95">
        <f t="shared" si="7"/>
        <v>0.20620875788772466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444644140</v>
      </c>
      <c r="AA13" s="78">
        <f t="shared" si="11"/>
        <v>39724648</v>
      </c>
      <c r="AB13" s="78">
        <f t="shared" si="12"/>
        <v>484368788</v>
      </c>
      <c r="AC13" s="95">
        <f t="shared" si="13"/>
        <v>0.62519503414926514</v>
      </c>
      <c r="AD13" s="77">
        <v>152375703</v>
      </c>
      <c r="AE13" s="78">
        <v>13945007</v>
      </c>
      <c r="AF13" s="78">
        <f t="shared" si="14"/>
        <v>166320710</v>
      </c>
      <c r="AG13" s="78">
        <v>667010717</v>
      </c>
      <c r="AH13" s="78">
        <v>786085436</v>
      </c>
      <c r="AI13" s="79">
        <v>455726082</v>
      </c>
      <c r="AJ13" s="114">
        <f t="shared" si="15"/>
        <v>0.57974115933118497</v>
      </c>
      <c r="AK13" s="115">
        <f t="shared" si="16"/>
        <v>-3.9446837378219413E-2</v>
      </c>
    </row>
    <row r="14" spans="1:37" ht="13" x14ac:dyDescent="0.3">
      <c r="A14" s="55" t="s">
        <v>101</v>
      </c>
      <c r="B14" s="56" t="s">
        <v>564</v>
      </c>
      <c r="C14" s="57" t="s">
        <v>565</v>
      </c>
      <c r="D14" s="77">
        <v>1943258892</v>
      </c>
      <c r="E14" s="78">
        <v>361461706</v>
      </c>
      <c r="F14" s="79">
        <f t="shared" si="0"/>
        <v>2304720598</v>
      </c>
      <c r="G14" s="77">
        <v>1885325112</v>
      </c>
      <c r="H14" s="78">
        <v>248410290</v>
      </c>
      <c r="I14" s="79">
        <f t="shared" si="1"/>
        <v>2133735402</v>
      </c>
      <c r="J14" s="77">
        <v>403100855</v>
      </c>
      <c r="K14" s="78">
        <v>18599131</v>
      </c>
      <c r="L14" s="78">
        <f t="shared" si="2"/>
        <v>421699986</v>
      </c>
      <c r="M14" s="95">
        <f t="shared" si="3"/>
        <v>0.18297228148433461</v>
      </c>
      <c r="N14" s="77">
        <v>463994265</v>
      </c>
      <c r="O14" s="78">
        <v>33138879</v>
      </c>
      <c r="P14" s="78">
        <f t="shared" si="4"/>
        <v>497133144</v>
      </c>
      <c r="Q14" s="95">
        <f t="shared" si="5"/>
        <v>0.21570213084892123</v>
      </c>
      <c r="R14" s="77">
        <v>399368102</v>
      </c>
      <c r="S14" s="78">
        <v>30603407</v>
      </c>
      <c r="T14" s="78">
        <f t="shared" si="6"/>
        <v>429971509</v>
      </c>
      <c r="U14" s="95">
        <f t="shared" si="7"/>
        <v>0.2015111660972479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1266463222</v>
      </c>
      <c r="AA14" s="78">
        <f t="shared" si="11"/>
        <v>82341417</v>
      </c>
      <c r="AB14" s="78">
        <f t="shared" si="12"/>
        <v>1348804639</v>
      </c>
      <c r="AC14" s="95">
        <f t="shared" si="13"/>
        <v>0.63213303661538067</v>
      </c>
      <c r="AD14" s="77">
        <v>369107920</v>
      </c>
      <c r="AE14" s="78">
        <v>32216680</v>
      </c>
      <c r="AF14" s="78">
        <f t="shared" si="14"/>
        <v>401324600</v>
      </c>
      <c r="AG14" s="78">
        <v>2152696865</v>
      </c>
      <c r="AH14" s="78">
        <v>2113852201</v>
      </c>
      <c r="AI14" s="79">
        <v>1251758380</v>
      </c>
      <c r="AJ14" s="114">
        <f t="shared" si="15"/>
        <v>0.59216930086589337</v>
      </c>
      <c r="AK14" s="115">
        <f t="shared" si="16"/>
        <v>7.1380894667309125E-2</v>
      </c>
    </row>
    <row r="15" spans="1:37" ht="13" x14ac:dyDescent="0.3">
      <c r="A15" s="55" t="s">
        <v>101</v>
      </c>
      <c r="B15" s="56" t="s">
        <v>566</v>
      </c>
      <c r="C15" s="57" t="s">
        <v>567</v>
      </c>
      <c r="D15" s="77">
        <v>1458809231</v>
      </c>
      <c r="E15" s="78">
        <v>293798527</v>
      </c>
      <c r="F15" s="79">
        <f t="shared" si="0"/>
        <v>1752607758</v>
      </c>
      <c r="G15" s="77">
        <v>1515384860</v>
      </c>
      <c r="H15" s="78">
        <v>280050142</v>
      </c>
      <c r="I15" s="79">
        <f t="shared" si="1"/>
        <v>1795435002</v>
      </c>
      <c r="J15" s="77">
        <v>256943836</v>
      </c>
      <c r="K15" s="78">
        <v>24465688</v>
      </c>
      <c r="L15" s="78">
        <f t="shared" si="2"/>
        <v>281409524</v>
      </c>
      <c r="M15" s="95">
        <f t="shared" si="3"/>
        <v>0.16056617501290327</v>
      </c>
      <c r="N15" s="77">
        <v>357057806</v>
      </c>
      <c r="O15" s="78">
        <v>86823526</v>
      </c>
      <c r="P15" s="78">
        <f t="shared" si="4"/>
        <v>443881332</v>
      </c>
      <c r="Q15" s="95">
        <f t="shared" si="5"/>
        <v>0.25326906717937742</v>
      </c>
      <c r="R15" s="77">
        <v>371575389</v>
      </c>
      <c r="S15" s="78">
        <v>41670192</v>
      </c>
      <c r="T15" s="78">
        <f t="shared" si="6"/>
        <v>413245581</v>
      </c>
      <c r="U15" s="95">
        <f t="shared" si="7"/>
        <v>0.23016460107977776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985577031</v>
      </c>
      <c r="AA15" s="78">
        <f t="shared" si="11"/>
        <v>152959406</v>
      </c>
      <c r="AB15" s="78">
        <f t="shared" si="12"/>
        <v>1138536437</v>
      </c>
      <c r="AC15" s="95">
        <f t="shared" si="13"/>
        <v>0.63412846231233266</v>
      </c>
      <c r="AD15" s="77">
        <v>229662651</v>
      </c>
      <c r="AE15" s="78">
        <v>51622082</v>
      </c>
      <c r="AF15" s="78">
        <f t="shared" si="14"/>
        <v>281284733</v>
      </c>
      <c r="AG15" s="78">
        <v>1565523387</v>
      </c>
      <c r="AH15" s="78">
        <v>1536779856</v>
      </c>
      <c r="AI15" s="79">
        <v>887724160</v>
      </c>
      <c r="AJ15" s="114">
        <f t="shared" si="15"/>
        <v>0.57765213184834974</v>
      </c>
      <c r="AK15" s="115">
        <f t="shared" si="16"/>
        <v>0.46913619019628761</v>
      </c>
    </row>
    <row r="16" spans="1:37" ht="13" x14ac:dyDescent="0.3">
      <c r="A16" s="55" t="s">
        <v>116</v>
      </c>
      <c r="B16" s="56" t="s">
        <v>568</v>
      </c>
      <c r="C16" s="57" t="s">
        <v>569</v>
      </c>
      <c r="D16" s="77">
        <v>609032140</v>
      </c>
      <c r="E16" s="78">
        <v>15340000</v>
      </c>
      <c r="F16" s="79">
        <f t="shared" si="0"/>
        <v>624372140</v>
      </c>
      <c r="G16" s="77">
        <v>665236090</v>
      </c>
      <c r="H16" s="78">
        <v>12354000</v>
      </c>
      <c r="I16" s="79">
        <f t="shared" si="1"/>
        <v>677590090</v>
      </c>
      <c r="J16" s="77">
        <v>109276332</v>
      </c>
      <c r="K16" s="78">
        <v>1450777</v>
      </c>
      <c r="L16" s="78">
        <f t="shared" si="2"/>
        <v>110727109</v>
      </c>
      <c r="M16" s="95">
        <f t="shared" si="3"/>
        <v>0.17734152744227186</v>
      </c>
      <c r="N16" s="77">
        <v>150494771</v>
      </c>
      <c r="O16" s="78">
        <v>3425569</v>
      </c>
      <c r="P16" s="78">
        <f t="shared" si="4"/>
        <v>153920340</v>
      </c>
      <c r="Q16" s="95">
        <f t="shared" si="5"/>
        <v>0.2465201922686685</v>
      </c>
      <c r="R16" s="77">
        <v>149986346</v>
      </c>
      <c r="S16" s="78">
        <v>720549</v>
      </c>
      <c r="T16" s="78">
        <f t="shared" si="6"/>
        <v>150706895</v>
      </c>
      <c r="U16" s="95">
        <f t="shared" si="7"/>
        <v>0.22241602588963483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409757449</v>
      </c>
      <c r="AA16" s="78">
        <f t="shared" si="11"/>
        <v>5596895</v>
      </c>
      <c r="AB16" s="78">
        <f t="shared" si="12"/>
        <v>415354344</v>
      </c>
      <c r="AC16" s="95">
        <f t="shared" si="13"/>
        <v>0.61298763091414166</v>
      </c>
      <c r="AD16" s="77">
        <v>136267998</v>
      </c>
      <c r="AE16" s="78">
        <v>7313796</v>
      </c>
      <c r="AF16" s="78">
        <f t="shared" si="14"/>
        <v>143581794</v>
      </c>
      <c r="AG16" s="78">
        <v>552787662</v>
      </c>
      <c r="AH16" s="78">
        <v>668320128</v>
      </c>
      <c r="AI16" s="79">
        <v>431470464</v>
      </c>
      <c r="AJ16" s="114">
        <f t="shared" si="15"/>
        <v>0.64560447295102263</v>
      </c>
      <c r="AK16" s="115">
        <f t="shared" si="16"/>
        <v>4.9623986450538338E-2</v>
      </c>
    </row>
    <row r="17" spans="1:37" ht="14" x14ac:dyDescent="0.3">
      <c r="A17" s="58" t="s">
        <v>0</v>
      </c>
      <c r="B17" s="59" t="s">
        <v>570</v>
      </c>
      <c r="C17" s="60" t="s">
        <v>0</v>
      </c>
      <c r="D17" s="80">
        <f>SUM(D11:D16)</f>
        <v>5768345590</v>
      </c>
      <c r="E17" s="81">
        <f>SUM(E11:E16)</f>
        <v>938837847</v>
      </c>
      <c r="F17" s="82">
        <f t="shared" si="0"/>
        <v>6707183437</v>
      </c>
      <c r="G17" s="80">
        <f>SUM(G11:G16)</f>
        <v>5865809790</v>
      </c>
      <c r="H17" s="81">
        <f>SUM(H11:H16)</f>
        <v>882201466</v>
      </c>
      <c r="I17" s="82">
        <f t="shared" si="1"/>
        <v>6748011256</v>
      </c>
      <c r="J17" s="80">
        <f>SUM(J11:J16)</f>
        <v>1132860484</v>
      </c>
      <c r="K17" s="81">
        <f>SUM(K11:K16)</f>
        <v>66644767</v>
      </c>
      <c r="L17" s="81">
        <f t="shared" si="2"/>
        <v>1199505251</v>
      </c>
      <c r="M17" s="96">
        <f t="shared" si="3"/>
        <v>0.17883889150592797</v>
      </c>
      <c r="N17" s="80">
        <f>SUM(N11:N16)</f>
        <v>1369915730</v>
      </c>
      <c r="O17" s="81">
        <f>SUM(O11:O16)</f>
        <v>158316370</v>
      </c>
      <c r="P17" s="81">
        <f t="shared" si="4"/>
        <v>1528232100</v>
      </c>
      <c r="Q17" s="96">
        <f t="shared" si="5"/>
        <v>0.22785005276127504</v>
      </c>
      <c r="R17" s="80">
        <f>SUM(R11:R16)</f>
        <v>1355275858</v>
      </c>
      <c r="S17" s="81">
        <f>SUM(S11:S16)</f>
        <v>111476322</v>
      </c>
      <c r="T17" s="81">
        <f t="shared" si="6"/>
        <v>1466752180</v>
      </c>
      <c r="U17" s="96">
        <f t="shared" si="7"/>
        <v>0.21736065995678891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f t="shared" si="10"/>
        <v>3858052072</v>
      </c>
      <c r="AA17" s="81">
        <f t="shared" si="11"/>
        <v>336437459</v>
      </c>
      <c r="AB17" s="81">
        <f t="shared" si="12"/>
        <v>4194489531</v>
      </c>
      <c r="AC17" s="96">
        <f t="shared" si="13"/>
        <v>0.62158899442713078</v>
      </c>
      <c r="AD17" s="80">
        <f>SUM(AD11:AD16)</f>
        <v>1089912551</v>
      </c>
      <c r="AE17" s="81">
        <f>SUM(AE11:AE16)</f>
        <v>141103012</v>
      </c>
      <c r="AF17" s="81">
        <f t="shared" si="14"/>
        <v>1231015563</v>
      </c>
      <c r="AG17" s="81">
        <f>SUM(AG11:AG16)</f>
        <v>6053414618</v>
      </c>
      <c r="AH17" s="81">
        <f>SUM(AH11:AH16)</f>
        <v>6329719512</v>
      </c>
      <c r="AI17" s="82">
        <f>SUM(AI11:AI16)</f>
        <v>3728297820</v>
      </c>
      <c r="AJ17" s="116">
        <f t="shared" si="15"/>
        <v>0.58901469692801134</v>
      </c>
      <c r="AK17" s="117">
        <f t="shared" si="16"/>
        <v>0.1914976740225014</v>
      </c>
    </row>
    <row r="18" spans="1:37" ht="13" x14ac:dyDescent="0.3">
      <c r="A18" s="55" t="s">
        <v>101</v>
      </c>
      <c r="B18" s="56" t="s">
        <v>571</v>
      </c>
      <c r="C18" s="57" t="s">
        <v>572</v>
      </c>
      <c r="D18" s="77">
        <v>1019335308</v>
      </c>
      <c r="E18" s="78">
        <v>80046825</v>
      </c>
      <c r="F18" s="79">
        <f t="shared" si="0"/>
        <v>1099382133</v>
      </c>
      <c r="G18" s="77">
        <v>1056377248</v>
      </c>
      <c r="H18" s="78">
        <v>101670320</v>
      </c>
      <c r="I18" s="79">
        <f t="shared" si="1"/>
        <v>1158047568</v>
      </c>
      <c r="J18" s="77">
        <v>193399853</v>
      </c>
      <c r="K18" s="78">
        <v>3740857</v>
      </c>
      <c r="L18" s="78">
        <f t="shared" si="2"/>
        <v>197140710</v>
      </c>
      <c r="M18" s="95">
        <f t="shared" si="3"/>
        <v>0.17931955057523205</v>
      </c>
      <c r="N18" s="77">
        <v>224359978</v>
      </c>
      <c r="O18" s="78">
        <v>31290127</v>
      </c>
      <c r="P18" s="78">
        <f t="shared" si="4"/>
        <v>255650105</v>
      </c>
      <c r="Q18" s="95">
        <f t="shared" si="5"/>
        <v>0.23253980333697127</v>
      </c>
      <c r="R18" s="77">
        <v>215725327</v>
      </c>
      <c r="S18" s="78">
        <v>21512463</v>
      </c>
      <c r="T18" s="78">
        <f t="shared" si="6"/>
        <v>237237790</v>
      </c>
      <c r="U18" s="95">
        <f t="shared" si="7"/>
        <v>0.20486014267075425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633485158</v>
      </c>
      <c r="AA18" s="78">
        <f t="shared" si="11"/>
        <v>56543447</v>
      </c>
      <c r="AB18" s="78">
        <f t="shared" si="12"/>
        <v>690028605</v>
      </c>
      <c r="AC18" s="95">
        <f t="shared" si="13"/>
        <v>0.59585514798127881</v>
      </c>
      <c r="AD18" s="77">
        <v>218958408</v>
      </c>
      <c r="AE18" s="78">
        <v>14166451</v>
      </c>
      <c r="AF18" s="78">
        <f t="shared" si="14"/>
        <v>233124859</v>
      </c>
      <c r="AG18" s="78">
        <v>1082094731</v>
      </c>
      <c r="AH18" s="78">
        <v>1073021872</v>
      </c>
      <c r="AI18" s="79">
        <v>605481543</v>
      </c>
      <c r="AJ18" s="114">
        <f t="shared" si="15"/>
        <v>0.56427698148542493</v>
      </c>
      <c r="AK18" s="115">
        <f t="shared" si="16"/>
        <v>1.7642610134511738E-2</v>
      </c>
    </row>
    <row r="19" spans="1:37" ht="13" x14ac:dyDescent="0.3">
      <c r="A19" s="55" t="s">
        <v>101</v>
      </c>
      <c r="B19" s="56" t="s">
        <v>93</v>
      </c>
      <c r="C19" s="57" t="s">
        <v>94</v>
      </c>
      <c r="D19" s="77">
        <v>3677014677</v>
      </c>
      <c r="E19" s="78">
        <v>714165948</v>
      </c>
      <c r="F19" s="79">
        <f t="shared" si="0"/>
        <v>4391180625</v>
      </c>
      <c r="G19" s="77">
        <v>3738406736</v>
      </c>
      <c r="H19" s="78">
        <v>741954086</v>
      </c>
      <c r="I19" s="79">
        <f t="shared" si="1"/>
        <v>4480360822</v>
      </c>
      <c r="J19" s="77">
        <v>832218134</v>
      </c>
      <c r="K19" s="78">
        <v>39832782</v>
      </c>
      <c r="L19" s="78">
        <f t="shared" si="2"/>
        <v>872050916</v>
      </c>
      <c r="M19" s="95">
        <f t="shared" si="3"/>
        <v>0.19859144737413301</v>
      </c>
      <c r="N19" s="77">
        <v>868678788</v>
      </c>
      <c r="O19" s="78">
        <v>172851342</v>
      </c>
      <c r="P19" s="78">
        <f t="shared" si="4"/>
        <v>1041530130</v>
      </c>
      <c r="Q19" s="95">
        <f t="shared" si="5"/>
        <v>0.23718681123484872</v>
      </c>
      <c r="R19" s="77">
        <v>809669196</v>
      </c>
      <c r="S19" s="78">
        <v>101849053</v>
      </c>
      <c r="T19" s="78">
        <f t="shared" si="6"/>
        <v>911518249</v>
      </c>
      <c r="U19" s="95">
        <f t="shared" si="7"/>
        <v>0.20344750907653572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2510566118</v>
      </c>
      <c r="AA19" s="78">
        <f t="shared" si="11"/>
        <v>314533177</v>
      </c>
      <c r="AB19" s="78">
        <f t="shared" si="12"/>
        <v>2825099295</v>
      </c>
      <c r="AC19" s="95">
        <f t="shared" si="13"/>
        <v>0.63055173617443083</v>
      </c>
      <c r="AD19" s="77">
        <v>692520319</v>
      </c>
      <c r="AE19" s="78">
        <v>71286095</v>
      </c>
      <c r="AF19" s="78">
        <f t="shared" si="14"/>
        <v>763806414</v>
      </c>
      <c r="AG19" s="78">
        <v>4095004389</v>
      </c>
      <c r="AH19" s="78">
        <v>4015851263</v>
      </c>
      <c r="AI19" s="79">
        <v>2654547712</v>
      </c>
      <c r="AJ19" s="114">
        <f t="shared" si="15"/>
        <v>0.66101743768690968</v>
      </c>
      <c r="AK19" s="115">
        <f t="shared" si="16"/>
        <v>0.19338910002921228</v>
      </c>
    </row>
    <row r="20" spans="1:37" ht="13" x14ac:dyDescent="0.3">
      <c r="A20" s="55" t="s">
        <v>101</v>
      </c>
      <c r="B20" s="56" t="s">
        <v>95</v>
      </c>
      <c r="C20" s="57" t="s">
        <v>96</v>
      </c>
      <c r="D20" s="77">
        <v>2741080854</v>
      </c>
      <c r="E20" s="78">
        <v>642490175</v>
      </c>
      <c r="F20" s="79">
        <f t="shared" si="0"/>
        <v>3383571029</v>
      </c>
      <c r="G20" s="77">
        <v>2831662033</v>
      </c>
      <c r="H20" s="78">
        <v>594994274</v>
      </c>
      <c r="I20" s="79">
        <f t="shared" si="1"/>
        <v>3426656307</v>
      </c>
      <c r="J20" s="77">
        <v>340999736</v>
      </c>
      <c r="K20" s="78">
        <v>51098535</v>
      </c>
      <c r="L20" s="78">
        <f t="shared" si="2"/>
        <v>392098271</v>
      </c>
      <c r="M20" s="95">
        <f t="shared" si="3"/>
        <v>0.1158829732372673</v>
      </c>
      <c r="N20" s="77">
        <v>751977900</v>
      </c>
      <c r="O20" s="78">
        <v>120751714</v>
      </c>
      <c r="P20" s="78">
        <f t="shared" si="4"/>
        <v>872729614</v>
      </c>
      <c r="Q20" s="95">
        <f t="shared" si="5"/>
        <v>0.2579315186588329</v>
      </c>
      <c r="R20" s="77">
        <v>527925410</v>
      </c>
      <c r="S20" s="78">
        <v>81000180</v>
      </c>
      <c r="T20" s="78">
        <f t="shared" si="6"/>
        <v>608925590</v>
      </c>
      <c r="U20" s="95">
        <f t="shared" si="7"/>
        <v>0.17770255766710016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1620903046</v>
      </c>
      <c r="AA20" s="78">
        <f t="shared" si="11"/>
        <v>252850429</v>
      </c>
      <c r="AB20" s="78">
        <f t="shared" si="12"/>
        <v>1873753475</v>
      </c>
      <c r="AC20" s="95">
        <f t="shared" si="13"/>
        <v>0.54681686960325782</v>
      </c>
      <c r="AD20" s="77">
        <v>827529115</v>
      </c>
      <c r="AE20" s="78">
        <v>76591474</v>
      </c>
      <c r="AF20" s="78">
        <f t="shared" si="14"/>
        <v>904120589</v>
      </c>
      <c r="AG20" s="78">
        <v>3111079435</v>
      </c>
      <c r="AH20" s="78">
        <v>3047355490</v>
      </c>
      <c r="AI20" s="79">
        <v>1737222732</v>
      </c>
      <c r="AJ20" s="114">
        <f t="shared" si="15"/>
        <v>0.57007550897844217</v>
      </c>
      <c r="AK20" s="115">
        <f t="shared" si="16"/>
        <v>-0.32649958710319782</v>
      </c>
    </row>
    <row r="21" spans="1:37" ht="13" x14ac:dyDescent="0.3">
      <c r="A21" s="55" t="s">
        <v>101</v>
      </c>
      <c r="B21" s="56" t="s">
        <v>573</v>
      </c>
      <c r="C21" s="57" t="s">
        <v>574</v>
      </c>
      <c r="D21" s="77">
        <v>1797137157</v>
      </c>
      <c r="E21" s="78">
        <v>186345310</v>
      </c>
      <c r="F21" s="79">
        <f t="shared" si="0"/>
        <v>1983482467</v>
      </c>
      <c r="G21" s="77">
        <v>1747684900</v>
      </c>
      <c r="H21" s="78">
        <v>197818228</v>
      </c>
      <c r="I21" s="79">
        <f t="shared" si="1"/>
        <v>1945503128</v>
      </c>
      <c r="J21" s="77">
        <v>310467697</v>
      </c>
      <c r="K21" s="78">
        <v>31400209</v>
      </c>
      <c r="L21" s="78">
        <f t="shared" si="2"/>
        <v>341867906</v>
      </c>
      <c r="M21" s="95">
        <f t="shared" si="3"/>
        <v>0.17235741262541748</v>
      </c>
      <c r="N21" s="77">
        <v>283774644</v>
      </c>
      <c r="O21" s="78">
        <v>39386085</v>
      </c>
      <c r="P21" s="78">
        <f t="shared" si="4"/>
        <v>323160729</v>
      </c>
      <c r="Q21" s="95">
        <f t="shared" si="5"/>
        <v>0.16292593172692763</v>
      </c>
      <c r="R21" s="77">
        <v>455698715</v>
      </c>
      <c r="S21" s="78">
        <v>25300511</v>
      </c>
      <c r="T21" s="78">
        <f t="shared" si="6"/>
        <v>480999226</v>
      </c>
      <c r="U21" s="95">
        <f t="shared" si="7"/>
        <v>0.24723641873270738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1049941056</v>
      </c>
      <c r="AA21" s="78">
        <f t="shared" si="11"/>
        <v>96086805</v>
      </c>
      <c r="AB21" s="78">
        <f t="shared" si="12"/>
        <v>1146027861</v>
      </c>
      <c r="AC21" s="95">
        <f t="shared" si="13"/>
        <v>0.58906503130536214</v>
      </c>
      <c r="AD21" s="77">
        <v>446521650</v>
      </c>
      <c r="AE21" s="78">
        <v>37300388</v>
      </c>
      <c r="AF21" s="78">
        <f t="shared" si="14"/>
        <v>483822038</v>
      </c>
      <c r="AG21" s="78">
        <v>1805068497</v>
      </c>
      <c r="AH21" s="78">
        <v>1843590351</v>
      </c>
      <c r="AI21" s="79">
        <v>1173993530</v>
      </c>
      <c r="AJ21" s="114">
        <f t="shared" si="15"/>
        <v>0.63679739339230246</v>
      </c>
      <c r="AK21" s="115">
        <f t="shared" si="16"/>
        <v>-5.8344014498984409E-3</v>
      </c>
    </row>
    <row r="22" spans="1:37" ht="13" x14ac:dyDescent="0.3">
      <c r="A22" s="55" t="s">
        <v>101</v>
      </c>
      <c r="B22" s="56" t="s">
        <v>575</v>
      </c>
      <c r="C22" s="57" t="s">
        <v>576</v>
      </c>
      <c r="D22" s="77">
        <v>1131330009</v>
      </c>
      <c r="E22" s="78">
        <v>136175652</v>
      </c>
      <c r="F22" s="79">
        <f t="shared" si="0"/>
        <v>1267505661</v>
      </c>
      <c r="G22" s="77">
        <v>1390518326</v>
      </c>
      <c r="H22" s="78">
        <v>224704460</v>
      </c>
      <c r="I22" s="79">
        <f t="shared" si="1"/>
        <v>1615222786</v>
      </c>
      <c r="J22" s="77">
        <v>302125028</v>
      </c>
      <c r="K22" s="78">
        <v>17907549</v>
      </c>
      <c r="L22" s="78">
        <f t="shared" si="2"/>
        <v>320032577</v>
      </c>
      <c r="M22" s="95">
        <f t="shared" si="3"/>
        <v>0.25249005732054086</v>
      </c>
      <c r="N22" s="77">
        <v>310459566</v>
      </c>
      <c r="O22" s="78">
        <v>32864650</v>
      </c>
      <c r="P22" s="78">
        <f t="shared" si="4"/>
        <v>343324216</v>
      </c>
      <c r="Q22" s="95">
        <f t="shared" si="5"/>
        <v>0.27086602179680519</v>
      </c>
      <c r="R22" s="77">
        <v>312180772</v>
      </c>
      <c r="S22" s="78">
        <v>30565113</v>
      </c>
      <c r="T22" s="78">
        <f t="shared" si="6"/>
        <v>342745885</v>
      </c>
      <c r="U22" s="95">
        <f t="shared" si="7"/>
        <v>0.21219728199153823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924765366</v>
      </c>
      <c r="AA22" s="78">
        <f t="shared" si="11"/>
        <v>81337312</v>
      </c>
      <c r="AB22" s="78">
        <f t="shared" si="12"/>
        <v>1006102678</v>
      </c>
      <c r="AC22" s="95">
        <f t="shared" si="13"/>
        <v>0.62288786829930221</v>
      </c>
      <c r="AD22" s="77">
        <v>304300217</v>
      </c>
      <c r="AE22" s="78">
        <v>16076344</v>
      </c>
      <c r="AF22" s="78">
        <f t="shared" si="14"/>
        <v>320376561</v>
      </c>
      <c r="AG22" s="78">
        <v>1227780909</v>
      </c>
      <c r="AH22" s="78">
        <v>1318601191</v>
      </c>
      <c r="AI22" s="79">
        <v>917542239</v>
      </c>
      <c r="AJ22" s="114">
        <f t="shared" si="15"/>
        <v>0.69584514655576402</v>
      </c>
      <c r="AK22" s="115">
        <f t="shared" si="16"/>
        <v>6.9821974273579945E-2</v>
      </c>
    </row>
    <row r="23" spans="1:37" ht="13" x14ac:dyDescent="0.3">
      <c r="A23" s="55" t="s">
        <v>116</v>
      </c>
      <c r="B23" s="56" t="s">
        <v>577</v>
      </c>
      <c r="C23" s="57" t="s">
        <v>578</v>
      </c>
      <c r="D23" s="77">
        <v>483177290</v>
      </c>
      <c r="E23" s="78">
        <v>112650200</v>
      </c>
      <c r="F23" s="79">
        <f t="shared" si="0"/>
        <v>595827490</v>
      </c>
      <c r="G23" s="77">
        <v>489373789</v>
      </c>
      <c r="H23" s="78">
        <v>57910681</v>
      </c>
      <c r="I23" s="79">
        <f t="shared" si="1"/>
        <v>547284470</v>
      </c>
      <c r="J23" s="77">
        <v>88685718</v>
      </c>
      <c r="K23" s="78">
        <v>4193374</v>
      </c>
      <c r="L23" s="78">
        <f t="shared" si="2"/>
        <v>92879092</v>
      </c>
      <c r="M23" s="95">
        <f t="shared" si="3"/>
        <v>0.15588252230523972</v>
      </c>
      <c r="N23" s="77">
        <v>125555933</v>
      </c>
      <c r="O23" s="78">
        <v>6651938</v>
      </c>
      <c r="P23" s="78">
        <f t="shared" si="4"/>
        <v>132207871</v>
      </c>
      <c r="Q23" s="95">
        <f t="shared" si="5"/>
        <v>0.22188951201294857</v>
      </c>
      <c r="R23" s="77">
        <v>113758874</v>
      </c>
      <c r="S23" s="78">
        <v>7101523</v>
      </c>
      <c r="T23" s="78">
        <f t="shared" si="6"/>
        <v>120860397</v>
      </c>
      <c r="U23" s="95">
        <f t="shared" si="7"/>
        <v>0.22083651852938563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328000525</v>
      </c>
      <c r="AA23" s="78">
        <f t="shared" si="11"/>
        <v>17946835</v>
      </c>
      <c r="AB23" s="78">
        <f t="shared" si="12"/>
        <v>345947360</v>
      </c>
      <c r="AC23" s="95">
        <f t="shared" si="13"/>
        <v>0.63211616437791485</v>
      </c>
      <c r="AD23" s="77">
        <v>122420028</v>
      </c>
      <c r="AE23" s="78">
        <v>21127317</v>
      </c>
      <c r="AF23" s="78">
        <f t="shared" si="14"/>
        <v>143547345</v>
      </c>
      <c r="AG23" s="78">
        <v>643588348</v>
      </c>
      <c r="AH23" s="78">
        <v>644624518</v>
      </c>
      <c r="AI23" s="79">
        <v>413856481</v>
      </c>
      <c r="AJ23" s="114">
        <f t="shared" si="15"/>
        <v>0.64201169742041986</v>
      </c>
      <c r="AK23" s="115">
        <f t="shared" si="16"/>
        <v>-0.15804505475179631</v>
      </c>
    </row>
    <row r="24" spans="1:37" ht="14" x14ac:dyDescent="0.3">
      <c r="A24" s="58" t="s">
        <v>0</v>
      </c>
      <c r="B24" s="59" t="s">
        <v>579</v>
      </c>
      <c r="C24" s="60" t="s">
        <v>0</v>
      </c>
      <c r="D24" s="80">
        <f>SUM(D18:D23)</f>
        <v>10849075295</v>
      </c>
      <c r="E24" s="81">
        <f>SUM(E18:E23)</f>
        <v>1871874110</v>
      </c>
      <c r="F24" s="82">
        <f t="shared" si="0"/>
        <v>12720949405</v>
      </c>
      <c r="G24" s="80">
        <f>SUM(G18:G23)</f>
        <v>11254023032</v>
      </c>
      <c r="H24" s="81">
        <f>SUM(H18:H23)</f>
        <v>1919052049</v>
      </c>
      <c r="I24" s="82">
        <f t="shared" si="1"/>
        <v>13173075081</v>
      </c>
      <c r="J24" s="80">
        <f>SUM(J18:J23)</f>
        <v>2067896166</v>
      </c>
      <c r="K24" s="81">
        <f>SUM(K18:K23)</f>
        <v>148173306</v>
      </c>
      <c r="L24" s="81">
        <f t="shared" si="2"/>
        <v>2216069472</v>
      </c>
      <c r="M24" s="96">
        <f t="shared" si="3"/>
        <v>0.1742062955716944</v>
      </c>
      <c r="N24" s="80">
        <f>SUM(N18:N23)</f>
        <v>2564806809</v>
      </c>
      <c r="O24" s="81">
        <f>SUM(O18:O23)</f>
        <v>403795856</v>
      </c>
      <c r="P24" s="81">
        <f t="shared" si="4"/>
        <v>2968602665</v>
      </c>
      <c r="Q24" s="96">
        <f t="shared" si="5"/>
        <v>0.23336329471078499</v>
      </c>
      <c r="R24" s="80">
        <f>SUM(R18:R23)</f>
        <v>2434958294</v>
      </c>
      <c r="S24" s="81">
        <f>SUM(S18:S23)</f>
        <v>267328843</v>
      </c>
      <c r="T24" s="81">
        <f t="shared" si="6"/>
        <v>2702287137</v>
      </c>
      <c r="U24" s="96">
        <f t="shared" si="7"/>
        <v>0.20513715441412811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f t="shared" si="10"/>
        <v>7067661269</v>
      </c>
      <c r="AA24" s="81">
        <f t="shared" si="11"/>
        <v>819298005</v>
      </c>
      <c r="AB24" s="81">
        <f t="shared" si="12"/>
        <v>7886959274</v>
      </c>
      <c r="AC24" s="96">
        <f t="shared" si="13"/>
        <v>0.59871815999710232</v>
      </c>
      <c r="AD24" s="80">
        <f>SUM(AD18:AD23)</f>
        <v>2612249737</v>
      </c>
      <c r="AE24" s="81">
        <f>SUM(AE18:AE23)</f>
        <v>236548069</v>
      </c>
      <c r="AF24" s="81">
        <f t="shared" si="14"/>
        <v>2848797806</v>
      </c>
      <c r="AG24" s="81">
        <f>SUM(AG18:AG23)</f>
        <v>11964616309</v>
      </c>
      <c r="AH24" s="81">
        <f>SUM(AH18:AH23)</f>
        <v>11943044685</v>
      </c>
      <c r="AI24" s="82">
        <f>SUM(AI18:AI23)</f>
        <v>7502644237</v>
      </c>
      <c r="AJ24" s="116">
        <f t="shared" si="15"/>
        <v>0.62820197318888282</v>
      </c>
      <c r="AK24" s="117">
        <f t="shared" si="16"/>
        <v>-5.1428946165089862E-2</v>
      </c>
    </row>
    <row r="25" spans="1:37" ht="13" x14ac:dyDescent="0.3">
      <c r="A25" s="55" t="s">
        <v>101</v>
      </c>
      <c r="B25" s="56" t="s">
        <v>580</v>
      </c>
      <c r="C25" s="57" t="s">
        <v>581</v>
      </c>
      <c r="D25" s="77">
        <v>884103200</v>
      </c>
      <c r="E25" s="78">
        <v>88830340</v>
      </c>
      <c r="F25" s="79">
        <f t="shared" si="0"/>
        <v>972933540</v>
      </c>
      <c r="G25" s="77">
        <v>905961797</v>
      </c>
      <c r="H25" s="78">
        <v>118223533</v>
      </c>
      <c r="I25" s="79">
        <f t="shared" si="1"/>
        <v>1024185330</v>
      </c>
      <c r="J25" s="77">
        <v>179027724</v>
      </c>
      <c r="K25" s="78">
        <v>6473543</v>
      </c>
      <c r="L25" s="78">
        <f t="shared" si="2"/>
        <v>185501267</v>
      </c>
      <c r="M25" s="95">
        <f t="shared" si="3"/>
        <v>0.19066180717749745</v>
      </c>
      <c r="N25" s="77">
        <v>209139619</v>
      </c>
      <c r="O25" s="78">
        <v>15298025</v>
      </c>
      <c r="P25" s="78">
        <f t="shared" si="4"/>
        <v>224437644</v>
      </c>
      <c r="Q25" s="95">
        <f t="shared" si="5"/>
        <v>0.23068137213154355</v>
      </c>
      <c r="R25" s="77">
        <v>182594577</v>
      </c>
      <c r="S25" s="78">
        <v>12596892</v>
      </c>
      <c r="T25" s="78">
        <f t="shared" si="6"/>
        <v>195191469</v>
      </c>
      <c r="U25" s="95">
        <f t="shared" si="7"/>
        <v>0.19058217617704015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570761920</v>
      </c>
      <c r="AA25" s="78">
        <f t="shared" si="11"/>
        <v>34368460</v>
      </c>
      <c r="AB25" s="78">
        <f t="shared" si="12"/>
        <v>605130380</v>
      </c>
      <c r="AC25" s="95">
        <f t="shared" si="13"/>
        <v>0.5908407026294743</v>
      </c>
      <c r="AD25" s="77">
        <v>219006538</v>
      </c>
      <c r="AE25" s="78">
        <v>28551998</v>
      </c>
      <c r="AF25" s="78">
        <f t="shared" si="14"/>
        <v>247558536</v>
      </c>
      <c r="AG25" s="78">
        <v>1006619324</v>
      </c>
      <c r="AH25" s="78">
        <v>1016217673</v>
      </c>
      <c r="AI25" s="79">
        <v>677777188</v>
      </c>
      <c r="AJ25" s="114">
        <f t="shared" si="15"/>
        <v>0.66696063846155917</v>
      </c>
      <c r="AK25" s="115">
        <f t="shared" si="16"/>
        <v>-0.21153407935810387</v>
      </c>
    </row>
    <row r="26" spans="1:37" ht="13" x14ac:dyDescent="0.3">
      <c r="A26" s="55" t="s">
        <v>101</v>
      </c>
      <c r="B26" s="56" t="s">
        <v>582</v>
      </c>
      <c r="C26" s="57" t="s">
        <v>583</v>
      </c>
      <c r="D26" s="77">
        <v>2112340281</v>
      </c>
      <c r="E26" s="78">
        <v>258345615</v>
      </c>
      <c r="F26" s="79">
        <f t="shared" si="0"/>
        <v>2370685896</v>
      </c>
      <c r="G26" s="77">
        <v>2095178529</v>
      </c>
      <c r="H26" s="78">
        <v>258616483</v>
      </c>
      <c r="I26" s="79">
        <f t="shared" si="1"/>
        <v>2353795012</v>
      </c>
      <c r="J26" s="77">
        <v>426967409</v>
      </c>
      <c r="K26" s="78">
        <v>21403217</v>
      </c>
      <c r="L26" s="78">
        <f t="shared" si="2"/>
        <v>448370626</v>
      </c>
      <c r="M26" s="95">
        <f t="shared" si="3"/>
        <v>0.18913118214290839</v>
      </c>
      <c r="N26" s="77">
        <v>556136442</v>
      </c>
      <c r="O26" s="78">
        <v>58138275</v>
      </c>
      <c r="P26" s="78">
        <f t="shared" si="4"/>
        <v>614274717</v>
      </c>
      <c r="Q26" s="95">
        <f t="shared" si="5"/>
        <v>0.2591126551334576</v>
      </c>
      <c r="R26" s="77">
        <v>406504688</v>
      </c>
      <c r="S26" s="78">
        <v>30180851</v>
      </c>
      <c r="T26" s="78">
        <f t="shared" si="6"/>
        <v>436685539</v>
      </c>
      <c r="U26" s="95">
        <f t="shared" si="7"/>
        <v>0.18552403109604346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1389608539</v>
      </c>
      <c r="AA26" s="78">
        <f t="shared" si="11"/>
        <v>109722343</v>
      </c>
      <c r="AB26" s="78">
        <f t="shared" si="12"/>
        <v>1499330882</v>
      </c>
      <c r="AC26" s="95">
        <f t="shared" si="13"/>
        <v>0.63698447585970164</v>
      </c>
      <c r="AD26" s="77">
        <v>425211218</v>
      </c>
      <c r="AE26" s="78">
        <v>24847253</v>
      </c>
      <c r="AF26" s="78">
        <f t="shared" si="14"/>
        <v>450058471</v>
      </c>
      <c r="AG26" s="78">
        <v>2128837226</v>
      </c>
      <c r="AH26" s="78">
        <v>2266053180</v>
      </c>
      <c r="AI26" s="79">
        <v>1419603642</v>
      </c>
      <c r="AJ26" s="114">
        <f t="shared" si="15"/>
        <v>0.62646528092513698</v>
      </c>
      <c r="AK26" s="115">
        <f t="shared" si="16"/>
        <v>-2.9713765792000801E-2</v>
      </c>
    </row>
    <row r="27" spans="1:37" ht="13" x14ac:dyDescent="0.3">
      <c r="A27" s="55" t="s">
        <v>101</v>
      </c>
      <c r="B27" s="56" t="s">
        <v>584</v>
      </c>
      <c r="C27" s="57" t="s">
        <v>585</v>
      </c>
      <c r="D27" s="77">
        <v>544815621</v>
      </c>
      <c r="E27" s="78">
        <v>41825806</v>
      </c>
      <c r="F27" s="79">
        <f t="shared" si="0"/>
        <v>586641427</v>
      </c>
      <c r="G27" s="77">
        <v>538386622</v>
      </c>
      <c r="H27" s="78">
        <v>39042274</v>
      </c>
      <c r="I27" s="79">
        <f t="shared" si="1"/>
        <v>577428896</v>
      </c>
      <c r="J27" s="77">
        <v>120136662</v>
      </c>
      <c r="K27" s="78">
        <v>1559797</v>
      </c>
      <c r="L27" s="78">
        <f t="shared" si="2"/>
        <v>121696459</v>
      </c>
      <c r="M27" s="95">
        <f t="shared" si="3"/>
        <v>0.20744607080058805</v>
      </c>
      <c r="N27" s="77">
        <v>118551161</v>
      </c>
      <c r="O27" s="78">
        <v>10256947</v>
      </c>
      <c r="P27" s="78">
        <f t="shared" si="4"/>
        <v>128808108</v>
      </c>
      <c r="Q27" s="95">
        <f t="shared" si="5"/>
        <v>0.21956872132046004</v>
      </c>
      <c r="R27" s="77">
        <v>128605903</v>
      </c>
      <c r="S27" s="78">
        <v>10611247</v>
      </c>
      <c r="T27" s="78">
        <f t="shared" si="6"/>
        <v>139217150</v>
      </c>
      <c r="U27" s="95">
        <f t="shared" si="7"/>
        <v>0.24109834295511251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367293726</v>
      </c>
      <c r="AA27" s="78">
        <f t="shared" si="11"/>
        <v>22427991</v>
      </c>
      <c r="AB27" s="78">
        <f t="shared" si="12"/>
        <v>389721717</v>
      </c>
      <c r="AC27" s="95">
        <f t="shared" si="13"/>
        <v>0.67492589944788628</v>
      </c>
      <c r="AD27" s="77">
        <v>96260659</v>
      </c>
      <c r="AE27" s="78">
        <v>16508440</v>
      </c>
      <c r="AF27" s="78">
        <f t="shared" si="14"/>
        <v>112769099</v>
      </c>
      <c r="AG27" s="78">
        <v>574107117</v>
      </c>
      <c r="AH27" s="78">
        <v>546939068</v>
      </c>
      <c r="AI27" s="79">
        <v>362421907</v>
      </c>
      <c r="AJ27" s="114">
        <f t="shared" si="15"/>
        <v>0.66263671440636607</v>
      </c>
      <c r="AK27" s="115">
        <f t="shared" si="16"/>
        <v>0.23453278632650942</v>
      </c>
    </row>
    <row r="28" spans="1:37" ht="13" x14ac:dyDescent="0.3">
      <c r="A28" s="55" t="s">
        <v>101</v>
      </c>
      <c r="B28" s="56" t="s">
        <v>586</v>
      </c>
      <c r="C28" s="57" t="s">
        <v>587</v>
      </c>
      <c r="D28" s="77">
        <v>564229687</v>
      </c>
      <c r="E28" s="78">
        <v>102615966</v>
      </c>
      <c r="F28" s="79">
        <f t="shared" si="0"/>
        <v>666845653</v>
      </c>
      <c r="G28" s="77">
        <v>591961881</v>
      </c>
      <c r="H28" s="78">
        <v>102886847</v>
      </c>
      <c r="I28" s="79">
        <f t="shared" si="1"/>
        <v>694848728</v>
      </c>
      <c r="J28" s="77">
        <v>118833674</v>
      </c>
      <c r="K28" s="78">
        <v>3309271</v>
      </c>
      <c r="L28" s="78">
        <f t="shared" si="2"/>
        <v>122142945</v>
      </c>
      <c r="M28" s="95">
        <f t="shared" si="3"/>
        <v>0.1831652413875749</v>
      </c>
      <c r="N28" s="77">
        <v>140880268</v>
      </c>
      <c r="O28" s="78">
        <v>19604492</v>
      </c>
      <c r="P28" s="78">
        <f t="shared" si="4"/>
        <v>160484760</v>
      </c>
      <c r="Q28" s="95">
        <f t="shared" si="5"/>
        <v>0.24066252704507021</v>
      </c>
      <c r="R28" s="77">
        <v>125649786</v>
      </c>
      <c r="S28" s="78">
        <v>17404681</v>
      </c>
      <c r="T28" s="78">
        <f t="shared" si="6"/>
        <v>143054467</v>
      </c>
      <c r="U28" s="95">
        <f t="shared" si="7"/>
        <v>0.20587857649499791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385363728</v>
      </c>
      <c r="AA28" s="78">
        <f t="shared" si="11"/>
        <v>40318444</v>
      </c>
      <c r="AB28" s="78">
        <f t="shared" si="12"/>
        <v>425682172</v>
      </c>
      <c r="AC28" s="95">
        <f t="shared" si="13"/>
        <v>0.61262567641917021</v>
      </c>
      <c r="AD28" s="77">
        <v>127430396</v>
      </c>
      <c r="AE28" s="78">
        <v>8880141</v>
      </c>
      <c r="AF28" s="78">
        <f t="shared" si="14"/>
        <v>136310537</v>
      </c>
      <c r="AG28" s="78">
        <v>583620116</v>
      </c>
      <c r="AH28" s="78">
        <v>657670988</v>
      </c>
      <c r="AI28" s="79">
        <v>399252120</v>
      </c>
      <c r="AJ28" s="114">
        <f t="shared" si="15"/>
        <v>0.60706968573167475</v>
      </c>
      <c r="AK28" s="115">
        <f t="shared" si="16"/>
        <v>4.9474751904176051E-2</v>
      </c>
    </row>
    <row r="29" spans="1:37" ht="13" x14ac:dyDescent="0.3">
      <c r="A29" s="55" t="s">
        <v>116</v>
      </c>
      <c r="B29" s="56" t="s">
        <v>588</v>
      </c>
      <c r="C29" s="57" t="s">
        <v>589</v>
      </c>
      <c r="D29" s="77">
        <v>306766993</v>
      </c>
      <c r="E29" s="78">
        <v>14877500</v>
      </c>
      <c r="F29" s="79">
        <f t="shared" si="0"/>
        <v>321644493</v>
      </c>
      <c r="G29" s="77">
        <v>310616258</v>
      </c>
      <c r="H29" s="78">
        <v>40035319</v>
      </c>
      <c r="I29" s="79">
        <f t="shared" si="1"/>
        <v>350651577</v>
      </c>
      <c r="J29" s="77">
        <v>69314577</v>
      </c>
      <c r="K29" s="78">
        <v>7378</v>
      </c>
      <c r="L29" s="78">
        <f t="shared" si="2"/>
        <v>69321955</v>
      </c>
      <c r="M29" s="95">
        <f t="shared" si="3"/>
        <v>0.21552352522323459</v>
      </c>
      <c r="N29" s="77">
        <v>83709813</v>
      </c>
      <c r="O29" s="78">
        <v>2187907</v>
      </c>
      <c r="P29" s="78">
        <f t="shared" si="4"/>
        <v>85897720</v>
      </c>
      <c r="Q29" s="95">
        <f t="shared" si="5"/>
        <v>0.26705795332861487</v>
      </c>
      <c r="R29" s="77">
        <v>73710575</v>
      </c>
      <c r="S29" s="78">
        <v>926172</v>
      </c>
      <c r="T29" s="78">
        <f t="shared" si="6"/>
        <v>74636747</v>
      </c>
      <c r="U29" s="95">
        <f t="shared" si="7"/>
        <v>0.21285159370607937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226734965</v>
      </c>
      <c r="AA29" s="78">
        <f t="shared" si="11"/>
        <v>3121457</v>
      </c>
      <c r="AB29" s="78">
        <f t="shared" si="12"/>
        <v>229856422</v>
      </c>
      <c r="AC29" s="95">
        <f t="shared" si="13"/>
        <v>0.65551230074747391</v>
      </c>
      <c r="AD29" s="77">
        <v>30597473</v>
      </c>
      <c r="AE29" s="78">
        <v>3153198</v>
      </c>
      <c r="AF29" s="78">
        <f t="shared" si="14"/>
        <v>33750671</v>
      </c>
      <c r="AG29" s="78">
        <v>314811338</v>
      </c>
      <c r="AH29" s="78">
        <v>326516291</v>
      </c>
      <c r="AI29" s="79">
        <v>228648952</v>
      </c>
      <c r="AJ29" s="114">
        <f t="shared" si="15"/>
        <v>0.70026812842854447</v>
      </c>
      <c r="AK29" s="115">
        <f t="shared" si="16"/>
        <v>1.2114152041599411</v>
      </c>
    </row>
    <row r="30" spans="1:37" ht="14" x14ac:dyDescent="0.3">
      <c r="A30" s="58" t="s">
        <v>0</v>
      </c>
      <c r="B30" s="59" t="s">
        <v>590</v>
      </c>
      <c r="C30" s="60" t="s">
        <v>0</v>
      </c>
      <c r="D30" s="80">
        <f>SUM(D25:D29)</f>
        <v>4412255782</v>
      </c>
      <c r="E30" s="81">
        <f>SUM(E25:E29)</f>
        <v>506495227</v>
      </c>
      <c r="F30" s="82">
        <f t="shared" si="0"/>
        <v>4918751009</v>
      </c>
      <c r="G30" s="80">
        <f>SUM(G25:G29)</f>
        <v>4442105087</v>
      </c>
      <c r="H30" s="81">
        <f>SUM(H25:H29)</f>
        <v>558804456</v>
      </c>
      <c r="I30" s="82">
        <f t="shared" si="1"/>
        <v>5000909543</v>
      </c>
      <c r="J30" s="80">
        <f>SUM(J25:J29)</f>
        <v>914280046</v>
      </c>
      <c r="K30" s="81">
        <f>SUM(K25:K29)</f>
        <v>32753206</v>
      </c>
      <c r="L30" s="81">
        <f t="shared" si="2"/>
        <v>947033252</v>
      </c>
      <c r="M30" s="96">
        <f t="shared" si="3"/>
        <v>0.19253531033938945</v>
      </c>
      <c r="N30" s="80">
        <f>SUM(N25:N29)</f>
        <v>1108417303</v>
      </c>
      <c r="O30" s="81">
        <f>SUM(O25:O29)</f>
        <v>105485646</v>
      </c>
      <c r="P30" s="81">
        <f t="shared" si="4"/>
        <v>1213902949</v>
      </c>
      <c r="Q30" s="96">
        <f t="shared" si="5"/>
        <v>0.24679089199247572</v>
      </c>
      <c r="R30" s="80">
        <f>SUM(R25:R29)</f>
        <v>917065529</v>
      </c>
      <c r="S30" s="81">
        <f>SUM(S25:S29)</f>
        <v>71719843</v>
      </c>
      <c r="T30" s="81">
        <f t="shared" si="6"/>
        <v>988785372</v>
      </c>
      <c r="U30" s="96">
        <f t="shared" si="7"/>
        <v>0.19772110723019332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f t="shared" si="10"/>
        <v>2939762878</v>
      </c>
      <c r="AA30" s="81">
        <f t="shared" si="11"/>
        <v>209958695</v>
      </c>
      <c r="AB30" s="81">
        <f t="shared" si="12"/>
        <v>3149721573</v>
      </c>
      <c r="AC30" s="96">
        <f t="shared" si="13"/>
        <v>0.62982974315318463</v>
      </c>
      <c r="AD30" s="80">
        <f>SUM(AD25:AD29)</f>
        <v>898506284</v>
      </c>
      <c r="AE30" s="81">
        <f>SUM(AE25:AE29)</f>
        <v>81941030</v>
      </c>
      <c r="AF30" s="81">
        <f t="shared" si="14"/>
        <v>980447314</v>
      </c>
      <c r="AG30" s="81">
        <f>SUM(AG25:AG29)</f>
        <v>4607995121</v>
      </c>
      <c r="AH30" s="81">
        <f>SUM(AH25:AH29)</f>
        <v>4813397200</v>
      </c>
      <c r="AI30" s="82">
        <f>SUM(AI25:AI29)</f>
        <v>3087703809</v>
      </c>
      <c r="AJ30" s="116">
        <f t="shared" si="15"/>
        <v>0.64148119939073389</v>
      </c>
      <c r="AK30" s="117">
        <f t="shared" si="16"/>
        <v>8.5043407034108842E-3</v>
      </c>
    </row>
    <row r="31" spans="1:37" ht="13" x14ac:dyDescent="0.3">
      <c r="A31" s="55" t="s">
        <v>101</v>
      </c>
      <c r="B31" s="56" t="s">
        <v>591</v>
      </c>
      <c r="C31" s="57" t="s">
        <v>592</v>
      </c>
      <c r="D31" s="77">
        <v>262857012</v>
      </c>
      <c r="E31" s="78">
        <v>13720700</v>
      </c>
      <c r="F31" s="79">
        <f t="shared" si="0"/>
        <v>276577712</v>
      </c>
      <c r="G31" s="77">
        <v>260483494</v>
      </c>
      <c r="H31" s="78">
        <v>17186152</v>
      </c>
      <c r="I31" s="79">
        <f t="shared" si="1"/>
        <v>277669646</v>
      </c>
      <c r="J31" s="77">
        <v>50803056</v>
      </c>
      <c r="K31" s="78">
        <v>5613528</v>
      </c>
      <c r="L31" s="78">
        <f t="shared" si="2"/>
        <v>56416584</v>
      </c>
      <c r="M31" s="95">
        <f t="shared" si="3"/>
        <v>0.20398094839977562</v>
      </c>
      <c r="N31" s="77">
        <v>54559231</v>
      </c>
      <c r="O31" s="78">
        <v>2581861</v>
      </c>
      <c r="P31" s="78">
        <f t="shared" si="4"/>
        <v>57141092</v>
      </c>
      <c r="Q31" s="95">
        <f t="shared" si="5"/>
        <v>0.20660049425819244</v>
      </c>
      <c r="R31" s="77">
        <v>52358798</v>
      </c>
      <c r="S31" s="78">
        <v>202175</v>
      </c>
      <c r="T31" s="78">
        <f t="shared" si="6"/>
        <v>52560973</v>
      </c>
      <c r="U31" s="95">
        <f t="shared" si="7"/>
        <v>0.18929318979288071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157721085</v>
      </c>
      <c r="AA31" s="78">
        <f t="shared" si="11"/>
        <v>8397564</v>
      </c>
      <c r="AB31" s="78">
        <f t="shared" si="12"/>
        <v>166118649</v>
      </c>
      <c r="AC31" s="95">
        <f t="shared" si="13"/>
        <v>0.59826002371177434</v>
      </c>
      <c r="AD31" s="77">
        <v>52734104</v>
      </c>
      <c r="AE31" s="78">
        <v>3930545</v>
      </c>
      <c r="AF31" s="78">
        <f t="shared" si="14"/>
        <v>56664649</v>
      </c>
      <c r="AG31" s="78">
        <v>283513808</v>
      </c>
      <c r="AH31" s="78">
        <v>283513808</v>
      </c>
      <c r="AI31" s="79">
        <v>165383295</v>
      </c>
      <c r="AJ31" s="114">
        <f t="shared" si="15"/>
        <v>0.58333418102867141</v>
      </c>
      <c r="AK31" s="115">
        <f t="shared" si="16"/>
        <v>-7.2420390356604858E-2</v>
      </c>
    </row>
    <row r="32" spans="1:37" ht="13" x14ac:dyDescent="0.3">
      <c r="A32" s="55" t="s">
        <v>101</v>
      </c>
      <c r="B32" s="56" t="s">
        <v>593</v>
      </c>
      <c r="C32" s="57" t="s">
        <v>594</v>
      </c>
      <c r="D32" s="77">
        <v>805898083</v>
      </c>
      <c r="E32" s="78">
        <v>187628300</v>
      </c>
      <c r="F32" s="79">
        <f t="shared" si="0"/>
        <v>993526383</v>
      </c>
      <c r="G32" s="77">
        <v>839183376</v>
      </c>
      <c r="H32" s="78">
        <v>182378119</v>
      </c>
      <c r="I32" s="79">
        <f t="shared" si="1"/>
        <v>1021561495</v>
      </c>
      <c r="J32" s="77">
        <v>137878655</v>
      </c>
      <c r="K32" s="78">
        <v>44868216</v>
      </c>
      <c r="L32" s="78">
        <f t="shared" si="2"/>
        <v>182746871</v>
      </c>
      <c r="M32" s="95">
        <f t="shared" si="3"/>
        <v>0.18393761265623079</v>
      </c>
      <c r="N32" s="77">
        <v>197199119</v>
      </c>
      <c r="O32" s="78">
        <v>36563822</v>
      </c>
      <c r="P32" s="78">
        <f t="shared" si="4"/>
        <v>233762941</v>
      </c>
      <c r="Q32" s="95">
        <f t="shared" si="5"/>
        <v>0.235286093051844</v>
      </c>
      <c r="R32" s="77">
        <v>164075407</v>
      </c>
      <c r="S32" s="78">
        <v>24379483</v>
      </c>
      <c r="T32" s="78">
        <f t="shared" si="6"/>
        <v>188454890</v>
      </c>
      <c r="U32" s="95">
        <f t="shared" si="7"/>
        <v>0.1844772839641925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499153181</v>
      </c>
      <c r="AA32" s="78">
        <f t="shared" si="11"/>
        <v>105811521</v>
      </c>
      <c r="AB32" s="78">
        <f t="shared" si="12"/>
        <v>604964702</v>
      </c>
      <c r="AC32" s="95">
        <f t="shared" si="13"/>
        <v>0.59219606941038827</v>
      </c>
      <c r="AD32" s="77">
        <v>139807410</v>
      </c>
      <c r="AE32" s="78">
        <v>41979260</v>
      </c>
      <c r="AF32" s="78">
        <f t="shared" si="14"/>
        <v>181786670</v>
      </c>
      <c r="AG32" s="78">
        <v>931940072</v>
      </c>
      <c r="AH32" s="78">
        <v>977483253</v>
      </c>
      <c r="AI32" s="79">
        <v>573852165</v>
      </c>
      <c r="AJ32" s="114">
        <f t="shared" si="15"/>
        <v>0.58707109634746857</v>
      </c>
      <c r="AK32" s="115">
        <f t="shared" si="16"/>
        <v>3.6681567465865372E-2</v>
      </c>
    </row>
    <row r="33" spans="1:37" ht="13" x14ac:dyDescent="0.3">
      <c r="A33" s="55" t="s">
        <v>101</v>
      </c>
      <c r="B33" s="56" t="s">
        <v>595</v>
      </c>
      <c r="C33" s="57" t="s">
        <v>596</v>
      </c>
      <c r="D33" s="77">
        <v>1976792813</v>
      </c>
      <c r="E33" s="78">
        <v>402928895</v>
      </c>
      <c r="F33" s="79">
        <f t="shared" si="0"/>
        <v>2379721708</v>
      </c>
      <c r="G33" s="77">
        <v>1921913737</v>
      </c>
      <c r="H33" s="78">
        <v>393372464</v>
      </c>
      <c r="I33" s="79">
        <f t="shared" si="1"/>
        <v>2315286201</v>
      </c>
      <c r="J33" s="77">
        <v>392869084</v>
      </c>
      <c r="K33" s="78">
        <v>36104872</v>
      </c>
      <c r="L33" s="78">
        <f t="shared" si="2"/>
        <v>428973956</v>
      </c>
      <c r="M33" s="95">
        <f t="shared" si="3"/>
        <v>0.18026223594040519</v>
      </c>
      <c r="N33" s="77">
        <v>441755174</v>
      </c>
      <c r="O33" s="78">
        <v>83363215</v>
      </c>
      <c r="P33" s="78">
        <f t="shared" si="4"/>
        <v>525118389</v>
      </c>
      <c r="Q33" s="95">
        <f t="shared" si="5"/>
        <v>0.22066378065749864</v>
      </c>
      <c r="R33" s="77">
        <v>399672522</v>
      </c>
      <c r="S33" s="78">
        <v>103564442</v>
      </c>
      <c r="T33" s="78">
        <f t="shared" si="6"/>
        <v>503236964</v>
      </c>
      <c r="U33" s="95">
        <f t="shared" si="7"/>
        <v>0.21735410671157884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1234296780</v>
      </c>
      <c r="AA33" s="78">
        <f t="shared" si="11"/>
        <v>223032529</v>
      </c>
      <c r="AB33" s="78">
        <f t="shared" si="12"/>
        <v>1457329309</v>
      </c>
      <c r="AC33" s="95">
        <f t="shared" si="13"/>
        <v>0.62943808345186958</v>
      </c>
      <c r="AD33" s="77">
        <v>359638439</v>
      </c>
      <c r="AE33" s="78">
        <v>59716795</v>
      </c>
      <c r="AF33" s="78">
        <f t="shared" si="14"/>
        <v>419355234</v>
      </c>
      <c r="AG33" s="78">
        <v>2161419000</v>
      </c>
      <c r="AH33" s="78">
        <v>2232539918</v>
      </c>
      <c r="AI33" s="79">
        <v>1855430316</v>
      </c>
      <c r="AJ33" s="114">
        <f t="shared" si="15"/>
        <v>0.83108494546523937</v>
      </c>
      <c r="AK33" s="115">
        <f t="shared" si="16"/>
        <v>0.20002547529906356</v>
      </c>
    </row>
    <row r="34" spans="1:37" ht="13" x14ac:dyDescent="0.3">
      <c r="A34" s="55" t="s">
        <v>101</v>
      </c>
      <c r="B34" s="56" t="s">
        <v>97</v>
      </c>
      <c r="C34" s="57" t="s">
        <v>98</v>
      </c>
      <c r="D34" s="77">
        <v>3907340809</v>
      </c>
      <c r="E34" s="78">
        <v>907018426</v>
      </c>
      <c r="F34" s="79">
        <f t="shared" si="0"/>
        <v>4814359235</v>
      </c>
      <c r="G34" s="77">
        <v>4017387108</v>
      </c>
      <c r="H34" s="78">
        <v>1259307524</v>
      </c>
      <c r="I34" s="79">
        <f t="shared" si="1"/>
        <v>5276694632</v>
      </c>
      <c r="J34" s="77">
        <v>638650656</v>
      </c>
      <c r="K34" s="78">
        <v>159022097</v>
      </c>
      <c r="L34" s="78">
        <f t="shared" si="2"/>
        <v>797672753</v>
      </c>
      <c r="M34" s="95">
        <f t="shared" si="3"/>
        <v>0.16568617214955295</v>
      </c>
      <c r="N34" s="77">
        <v>901411533</v>
      </c>
      <c r="O34" s="78">
        <v>316299988</v>
      </c>
      <c r="P34" s="78">
        <f t="shared" si="4"/>
        <v>1217711521</v>
      </c>
      <c r="Q34" s="95">
        <f t="shared" si="5"/>
        <v>0.25293324855098809</v>
      </c>
      <c r="R34" s="77">
        <v>744909565</v>
      </c>
      <c r="S34" s="78">
        <v>189040441</v>
      </c>
      <c r="T34" s="78">
        <f t="shared" si="6"/>
        <v>933950006</v>
      </c>
      <c r="U34" s="95">
        <f t="shared" si="7"/>
        <v>0.1769952728240424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2284971754</v>
      </c>
      <c r="AA34" s="78">
        <f t="shared" si="11"/>
        <v>664362526</v>
      </c>
      <c r="AB34" s="78">
        <f t="shared" si="12"/>
        <v>2949334280</v>
      </c>
      <c r="AC34" s="95">
        <f t="shared" si="13"/>
        <v>0.55893594109351141</v>
      </c>
      <c r="AD34" s="77">
        <v>655397912</v>
      </c>
      <c r="AE34" s="78">
        <v>261408108</v>
      </c>
      <c r="AF34" s="78">
        <f t="shared" si="14"/>
        <v>916806020</v>
      </c>
      <c r="AG34" s="78">
        <v>4726436898</v>
      </c>
      <c r="AH34" s="78">
        <v>5302346235</v>
      </c>
      <c r="AI34" s="79">
        <v>2848387100</v>
      </c>
      <c r="AJ34" s="114">
        <f t="shared" si="15"/>
        <v>0.5371937202437328</v>
      </c>
      <c r="AK34" s="115">
        <f t="shared" si="16"/>
        <v>1.8699687421336986E-2</v>
      </c>
    </row>
    <row r="35" spans="1:37" ht="13" x14ac:dyDescent="0.3">
      <c r="A35" s="55" t="s">
        <v>101</v>
      </c>
      <c r="B35" s="56" t="s">
        <v>597</v>
      </c>
      <c r="C35" s="57" t="s">
        <v>598</v>
      </c>
      <c r="D35" s="77">
        <v>1083927400</v>
      </c>
      <c r="E35" s="78">
        <v>81519000</v>
      </c>
      <c r="F35" s="79">
        <f t="shared" si="0"/>
        <v>1165446400</v>
      </c>
      <c r="G35" s="77">
        <v>1097851700</v>
      </c>
      <c r="H35" s="78">
        <v>84210300</v>
      </c>
      <c r="I35" s="79">
        <f t="shared" si="1"/>
        <v>1182062000</v>
      </c>
      <c r="J35" s="77">
        <v>222288002</v>
      </c>
      <c r="K35" s="78">
        <v>71133979</v>
      </c>
      <c r="L35" s="78">
        <f t="shared" si="2"/>
        <v>293421981</v>
      </c>
      <c r="M35" s="95">
        <f t="shared" si="3"/>
        <v>0.25176788996902816</v>
      </c>
      <c r="N35" s="77">
        <v>235959842</v>
      </c>
      <c r="O35" s="78">
        <v>6440267</v>
      </c>
      <c r="P35" s="78">
        <f t="shared" si="4"/>
        <v>242400109</v>
      </c>
      <c r="Q35" s="95">
        <f t="shared" si="5"/>
        <v>0.20798906667865635</v>
      </c>
      <c r="R35" s="77">
        <v>211092273</v>
      </c>
      <c r="S35" s="78">
        <v>10514541</v>
      </c>
      <c r="T35" s="78">
        <f t="shared" si="6"/>
        <v>221606814</v>
      </c>
      <c r="U35" s="95">
        <f t="shared" si="7"/>
        <v>0.18747478051066696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669340117</v>
      </c>
      <c r="AA35" s="78">
        <f t="shared" si="11"/>
        <v>88088787</v>
      </c>
      <c r="AB35" s="78">
        <f t="shared" si="12"/>
        <v>757428904</v>
      </c>
      <c r="AC35" s="95">
        <f t="shared" si="13"/>
        <v>0.64076918469589583</v>
      </c>
      <c r="AD35" s="77">
        <v>189225395</v>
      </c>
      <c r="AE35" s="78">
        <v>10718480</v>
      </c>
      <c r="AF35" s="78">
        <f t="shared" si="14"/>
        <v>199943875</v>
      </c>
      <c r="AG35" s="78">
        <v>1023928300</v>
      </c>
      <c r="AH35" s="78">
        <v>1075561900</v>
      </c>
      <c r="AI35" s="79">
        <v>588204953</v>
      </c>
      <c r="AJ35" s="114">
        <f t="shared" si="15"/>
        <v>0.5468815444280799</v>
      </c>
      <c r="AK35" s="115">
        <f t="shared" si="16"/>
        <v>0.10834509934350334</v>
      </c>
    </row>
    <row r="36" spans="1:37" ht="13" x14ac:dyDescent="0.3">
      <c r="A36" s="55" t="s">
        <v>101</v>
      </c>
      <c r="B36" s="56" t="s">
        <v>599</v>
      </c>
      <c r="C36" s="57" t="s">
        <v>600</v>
      </c>
      <c r="D36" s="77">
        <v>1072309647</v>
      </c>
      <c r="E36" s="78">
        <v>181908452</v>
      </c>
      <c r="F36" s="79">
        <f t="shared" si="0"/>
        <v>1254218099</v>
      </c>
      <c r="G36" s="77">
        <v>1087389136</v>
      </c>
      <c r="H36" s="78">
        <v>197991681</v>
      </c>
      <c r="I36" s="79">
        <f t="shared" si="1"/>
        <v>1285380817</v>
      </c>
      <c r="J36" s="77">
        <v>184870412</v>
      </c>
      <c r="K36" s="78">
        <v>26546808</v>
      </c>
      <c r="L36" s="78">
        <f t="shared" si="2"/>
        <v>211417220</v>
      </c>
      <c r="M36" s="95">
        <f t="shared" si="3"/>
        <v>0.16856495705855701</v>
      </c>
      <c r="N36" s="77">
        <v>256146509</v>
      </c>
      <c r="O36" s="78">
        <v>37927614</v>
      </c>
      <c r="P36" s="78">
        <f t="shared" si="4"/>
        <v>294074123</v>
      </c>
      <c r="Q36" s="95">
        <f t="shared" si="5"/>
        <v>0.23446809070485275</v>
      </c>
      <c r="R36" s="77">
        <v>150915138</v>
      </c>
      <c r="S36" s="78">
        <v>43027940</v>
      </c>
      <c r="T36" s="78">
        <f t="shared" si="6"/>
        <v>193943078</v>
      </c>
      <c r="U36" s="95">
        <f t="shared" si="7"/>
        <v>0.15088375011901239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591932059</v>
      </c>
      <c r="AA36" s="78">
        <f t="shared" si="11"/>
        <v>107502362</v>
      </c>
      <c r="AB36" s="78">
        <f t="shared" si="12"/>
        <v>699434421</v>
      </c>
      <c r="AC36" s="95">
        <f t="shared" si="13"/>
        <v>0.54414568176957634</v>
      </c>
      <c r="AD36" s="77">
        <v>209542787</v>
      </c>
      <c r="AE36" s="78">
        <v>39644546</v>
      </c>
      <c r="AF36" s="78">
        <f t="shared" si="14"/>
        <v>249187333</v>
      </c>
      <c r="AG36" s="78">
        <v>1154036708</v>
      </c>
      <c r="AH36" s="78">
        <v>1134118721</v>
      </c>
      <c r="AI36" s="79">
        <v>642887031</v>
      </c>
      <c r="AJ36" s="114">
        <f t="shared" si="15"/>
        <v>0.56686043453470158</v>
      </c>
      <c r="AK36" s="115">
        <f t="shared" si="16"/>
        <v>-0.22169768557216352</v>
      </c>
    </row>
    <row r="37" spans="1:37" ht="13" x14ac:dyDescent="0.3">
      <c r="A37" s="55" t="s">
        <v>101</v>
      </c>
      <c r="B37" s="56" t="s">
        <v>601</v>
      </c>
      <c r="C37" s="57" t="s">
        <v>602</v>
      </c>
      <c r="D37" s="77">
        <v>1262373859</v>
      </c>
      <c r="E37" s="78">
        <v>172584854</v>
      </c>
      <c r="F37" s="79">
        <f t="shared" si="0"/>
        <v>1434958713</v>
      </c>
      <c r="G37" s="77">
        <v>1498690036</v>
      </c>
      <c r="H37" s="78">
        <v>137049828</v>
      </c>
      <c r="I37" s="79">
        <f t="shared" si="1"/>
        <v>1635739864</v>
      </c>
      <c r="J37" s="77">
        <v>233880905</v>
      </c>
      <c r="K37" s="78">
        <v>67813160</v>
      </c>
      <c r="L37" s="78">
        <f t="shared" si="2"/>
        <v>301694065</v>
      </c>
      <c r="M37" s="95">
        <f t="shared" si="3"/>
        <v>0.21024581562298927</v>
      </c>
      <c r="N37" s="77">
        <v>299481892</v>
      </c>
      <c r="O37" s="78">
        <v>15832359</v>
      </c>
      <c r="P37" s="78">
        <f t="shared" si="4"/>
        <v>315314251</v>
      </c>
      <c r="Q37" s="95">
        <f t="shared" si="5"/>
        <v>0.21973750752785595</v>
      </c>
      <c r="R37" s="77">
        <v>264708560</v>
      </c>
      <c r="S37" s="78">
        <v>23503563</v>
      </c>
      <c r="T37" s="78">
        <f t="shared" si="6"/>
        <v>288212123</v>
      </c>
      <c r="U37" s="95">
        <f t="shared" si="7"/>
        <v>0.17619679592280207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798071357</v>
      </c>
      <c r="AA37" s="78">
        <f t="shared" si="11"/>
        <v>107149082</v>
      </c>
      <c r="AB37" s="78">
        <f t="shared" si="12"/>
        <v>905220439</v>
      </c>
      <c r="AC37" s="95">
        <f t="shared" si="13"/>
        <v>0.55340122162603234</v>
      </c>
      <c r="AD37" s="77">
        <v>189052285</v>
      </c>
      <c r="AE37" s="78">
        <v>10254271</v>
      </c>
      <c r="AF37" s="78">
        <f t="shared" si="14"/>
        <v>199306556</v>
      </c>
      <c r="AG37" s="78">
        <v>1317547391</v>
      </c>
      <c r="AH37" s="78">
        <v>1276261344</v>
      </c>
      <c r="AI37" s="79">
        <v>816770211</v>
      </c>
      <c r="AJ37" s="114">
        <f t="shared" si="15"/>
        <v>0.63997097055381791</v>
      </c>
      <c r="AK37" s="115">
        <f t="shared" si="16"/>
        <v>0.44607447333543804</v>
      </c>
    </row>
    <row r="38" spans="1:37" ht="13" x14ac:dyDescent="0.3">
      <c r="A38" s="55" t="s">
        <v>116</v>
      </c>
      <c r="B38" s="56" t="s">
        <v>603</v>
      </c>
      <c r="C38" s="57" t="s">
        <v>604</v>
      </c>
      <c r="D38" s="77">
        <v>554063088</v>
      </c>
      <c r="E38" s="78">
        <v>108921286</v>
      </c>
      <c r="F38" s="79">
        <f t="shared" si="0"/>
        <v>662984374</v>
      </c>
      <c r="G38" s="77">
        <v>554506383</v>
      </c>
      <c r="H38" s="78">
        <v>111005257</v>
      </c>
      <c r="I38" s="79">
        <f t="shared" si="1"/>
        <v>665511640</v>
      </c>
      <c r="J38" s="77">
        <v>114599400</v>
      </c>
      <c r="K38" s="78">
        <v>4429430</v>
      </c>
      <c r="L38" s="78">
        <f t="shared" si="2"/>
        <v>119028830</v>
      </c>
      <c r="M38" s="95">
        <f t="shared" si="3"/>
        <v>0.1795348950411311</v>
      </c>
      <c r="N38" s="77">
        <v>135292572</v>
      </c>
      <c r="O38" s="78">
        <v>206417</v>
      </c>
      <c r="P38" s="78">
        <f t="shared" si="4"/>
        <v>135498989</v>
      </c>
      <c r="Q38" s="95">
        <f t="shared" si="5"/>
        <v>0.20437734932196155</v>
      </c>
      <c r="R38" s="77">
        <v>130059936</v>
      </c>
      <c r="S38" s="78">
        <v>14357003</v>
      </c>
      <c r="T38" s="78">
        <f t="shared" si="6"/>
        <v>144416939</v>
      </c>
      <c r="U38" s="95">
        <f t="shared" si="7"/>
        <v>0.21700137205714387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379951908</v>
      </c>
      <c r="AA38" s="78">
        <f t="shared" si="11"/>
        <v>18992850</v>
      </c>
      <c r="AB38" s="78">
        <f t="shared" si="12"/>
        <v>398944758</v>
      </c>
      <c r="AC38" s="95">
        <f t="shared" si="13"/>
        <v>0.59945571800968045</v>
      </c>
      <c r="AD38" s="77">
        <v>121969557</v>
      </c>
      <c r="AE38" s="78">
        <v>15866726</v>
      </c>
      <c r="AF38" s="78">
        <f t="shared" si="14"/>
        <v>137836283</v>
      </c>
      <c r="AG38" s="78">
        <v>701193756</v>
      </c>
      <c r="AH38" s="78">
        <v>690609051</v>
      </c>
      <c r="AI38" s="79">
        <v>388321104</v>
      </c>
      <c r="AJ38" s="114">
        <f t="shared" si="15"/>
        <v>0.56228788695675525</v>
      </c>
      <c r="AK38" s="115">
        <f t="shared" si="16"/>
        <v>4.7742552663002424E-2</v>
      </c>
    </row>
    <row r="39" spans="1:37" ht="14" x14ac:dyDescent="0.3">
      <c r="A39" s="58" t="s">
        <v>0</v>
      </c>
      <c r="B39" s="59" t="s">
        <v>605</v>
      </c>
      <c r="C39" s="60" t="s">
        <v>0</v>
      </c>
      <c r="D39" s="80">
        <f>SUM(D31:D38)</f>
        <v>10925562711</v>
      </c>
      <c r="E39" s="81">
        <f>SUM(E31:E38)</f>
        <v>2056229913</v>
      </c>
      <c r="F39" s="82">
        <f t="shared" si="0"/>
        <v>12981792624</v>
      </c>
      <c r="G39" s="80">
        <f>SUM(G31:G38)</f>
        <v>11277404970</v>
      </c>
      <c r="H39" s="81">
        <f>SUM(H31:H38)</f>
        <v>2382501325</v>
      </c>
      <c r="I39" s="82">
        <f t="shared" si="1"/>
        <v>13659906295</v>
      </c>
      <c r="J39" s="80">
        <f>SUM(J31:J38)</f>
        <v>1975840170</v>
      </c>
      <c r="K39" s="81">
        <f>SUM(K31:K38)</f>
        <v>415532090</v>
      </c>
      <c r="L39" s="81">
        <f t="shared" si="2"/>
        <v>2391372260</v>
      </c>
      <c r="M39" s="96">
        <f t="shared" si="3"/>
        <v>0.18420971042003606</v>
      </c>
      <c r="N39" s="80">
        <f>SUM(N31:N38)</f>
        <v>2521805872</v>
      </c>
      <c r="O39" s="81">
        <f>SUM(O31:O38)</f>
        <v>499215543</v>
      </c>
      <c r="P39" s="81">
        <f t="shared" si="4"/>
        <v>3021021415</v>
      </c>
      <c r="Q39" s="96">
        <f t="shared" si="5"/>
        <v>0.23271219179814254</v>
      </c>
      <c r="R39" s="80">
        <f>SUM(R31:R38)</f>
        <v>2117792199</v>
      </c>
      <c r="S39" s="81">
        <f>SUM(S31:S38)</f>
        <v>408589588</v>
      </c>
      <c r="T39" s="81">
        <f t="shared" si="6"/>
        <v>2526381787</v>
      </c>
      <c r="U39" s="96">
        <f t="shared" si="7"/>
        <v>0.18494869089436897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f t="shared" si="10"/>
        <v>6615438241</v>
      </c>
      <c r="AA39" s="81">
        <f t="shared" si="11"/>
        <v>1323337221</v>
      </c>
      <c r="AB39" s="81">
        <f t="shared" si="12"/>
        <v>7938775462</v>
      </c>
      <c r="AC39" s="96">
        <f t="shared" si="13"/>
        <v>0.58117349347453928</v>
      </c>
      <c r="AD39" s="80">
        <f>SUM(AD31:AD38)</f>
        <v>1917367889</v>
      </c>
      <c r="AE39" s="81">
        <f>SUM(AE31:AE38)</f>
        <v>443518731</v>
      </c>
      <c r="AF39" s="81">
        <f t="shared" si="14"/>
        <v>2360886620</v>
      </c>
      <c r="AG39" s="81">
        <f>SUM(AG31:AG38)</f>
        <v>12300015933</v>
      </c>
      <c r="AH39" s="81">
        <f>SUM(AH31:AH38)</f>
        <v>12972434230</v>
      </c>
      <c r="AI39" s="82">
        <f>SUM(AI31:AI38)</f>
        <v>7879236175</v>
      </c>
      <c r="AJ39" s="116">
        <f t="shared" si="15"/>
        <v>0.60738301195457289</v>
      </c>
      <c r="AK39" s="117">
        <f t="shared" si="16"/>
        <v>7.0098735618231434E-2</v>
      </c>
    </row>
    <row r="40" spans="1:37" ht="13" x14ac:dyDescent="0.3">
      <c r="A40" s="55" t="s">
        <v>101</v>
      </c>
      <c r="B40" s="56" t="s">
        <v>606</v>
      </c>
      <c r="C40" s="57" t="s">
        <v>607</v>
      </c>
      <c r="D40" s="77">
        <v>124954120</v>
      </c>
      <c r="E40" s="78">
        <v>43260170</v>
      </c>
      <c r="F40" s="79">
        <f t="shared" si="0"/>
        <v>168214290</v>
      </c>
      <c r="G40" s="77">
        <v>136174172</v>
      </c>
      <c r="H40" s="78">
        <v>42870598</v>
      </c>
      <c r="I40" s="79">
        <f t="shared" si="1"/>
        <v>179044770</v>
      </c>
      <c r="J40" s="77">
        <v>24272174</v>
      </c>
      <c r="K40" s="78">
        <v>22178630</v>
      </c>
      <c r="L40" s="78">
        <f t="shared" si="2"/>
        <v>46450804</v>
      </c>
      <c r="M40" s="95">
        <f t="shared" si="3"/>
        <v>0.2761406536864377</v>
      </c>
      <c r="N40" s="77">
        <v>30458088</v>
      </c>
      <c r="O40" s="78">
        <v>2473063</v>
      </c>
      <c r="P40" s="78">
        <f t="shared" si="4"/>
        <v>32931151</v>
      </c>
      <c r="Q40" s="95">
        <f t="shared" si="5"/>
        <v>0.19576904554303917</v>
      </c>
      <c r="R40" s="77">
        <v>13334292</v>
      </c>
      <c r="S40" s="78">
        <v>1782998</v>
      </c>
      <c r="T40" s="78">
        <f t="shared" si="6"/>
        <v>15117290</v>
      </c>
      <c r="U40" s="95">
        <f t="shared" si="7"/>
        <v>8.4433016390258145E-2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68064554</v>
      </c>
      <c r="AA40" s="78">
        <f t="shared" si="11"/>
        <v>26434691</v>
      </c>
      <c r="AB40" s="78">
        <f t="shared" si="12"/>
        <v>94499245</v>
      </c>
      <c r="AC40" s="95">
        <f t="shared" si="13"/>
        <v>0.52779673486134226</v>
      </c>
      <c r="AD40" s="77">
        <v>24235362</v>
      </c>
      <c r="AE40" s="78">
        <v>2896888</v>
      </c>
      <c r="AF40" s="78">
        <f t="shared" si="14"/>
        <v>27132250</v>
      </c>
      <c r="AG40" s="78">
        <v>132529318</v>
      </c>
      <c r="AH40" s="78">
        <v>155118454</v>
      </c>
      <c r="AI40" s="79">
        <v>84405782</v>
      </c>
      <c r="AJ40" s="114">
        <f t="shared" si="15"/>
        <v>0.54413759177873189</v>
      </c>
      <c r="AK40" s="115">
        <f t="shared" si="16"/>
        <v>-0.44282947414976637</v>
      </c>
    </row>
    <row r="41" spans="1:37" ht="13" x14ac:dyDescent="0.3">
      <c r="A41" s="55" t="s">
        <v>101</v>
      </c>
      <c r="B41" s="56" t="s">
        <v>608</v>
      </c>
      <c r="C41" s="57" t="s">
        <v>609</v>
      </c>
      <c r="D41" s="77">
        <v>124395897</v>
      </c>
      <c r="E41" s="78">
        <v>20497115</v>
      </c>
      <c r="F41" s="79">
        <f t="shared" si="0"/>
        <v>144893012</v>
      </c>
      <c r="G41" s="77">
        <v>135483399</v>
      </c>
      <c r="H41" s="78">
        <v>23891040</v>
      </c>
      <c r="I41" s="79">
        <f t="shared" si="1"/>
        <v>159374439</v>
      </c>
      <c r="J41" s="77">
        <v>21466726</v>
      </c>
      <c r="K41" s="78">
        <v>6996025</v>
      </c>
      <c r="L41" s="78">
        <f t="shared" si="2"/>
        <v>28462751</v>
      </c>
      <c r="M41" s="95">
        <f t="shared" si="3"/>
        <v>0.19643977723370123</v>
      </c>
      <c r="N41" s="77">
        <v>30436697</v>
      </c>
      <c r="O41" s="78">
        <v>3327276</v>
      </c>
      <c r="P41" s="78">
        <f t="shared" si="4"/>
        <v>33763973</v>
      </c>
      <c r="Q41" s="95">
        <f t="shared" si="5"/>
        <v>0.23302692472153178</v>
      </c>
      <c r="R41" s="77">
        <v>27992530</v>
      </c>
      <c r="S41" s="78">
        <v>2211779</v>
      </c>
      <c r="T41" s="78">
        <f t="shared" si="6"/>
        <v>30204309</v>
      </c>
      <c r="U41" s="95">
        <f t="shared" si="7"/>
        <v>0.18951790004418462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79895953</v>
      </c>
      <c r="AA41" s="78">
        <f t="shared" si="11"/>
        <v>12535080</v>
      </c>
      <c r="AB41" s="78">
        <f t="shared" si="12"/>
        <v>92431033</v>
      </c>
      <c r="AC41" s="95">
        <f t="shared" si="13"/>
        <v>0.57996146420945205</v>
      </c>
      <c r="AD41" s="77">
        <v>21296562</v>
      </c>
      <c r="AE41" s="78">
        <v>2781611</v>
      </c>
      <c r="AF41" s="78">
        <f t="shared" si="14"/>
        <v>24078173</v>
      </c>
      <c r="AG41" s="78">
        <v>129595299</v>
      </c>
      <c r="AH41" s="78">
        <v>145661353</v>
      </c>
      <c r="AI41" s="79">
        <v>82238330</v>
      </c>
      <c r="AJ41" s="114">
        <f t="shared" si="15"/>
        <v>0.56458578961572603</v>
      </c>
      <c r="AK41" s="115">
        <f t="shared" si="16"/>
        <v>0.25442694510085961</v>
      </c>
    </row>
    <row r="42" spans="1:37" ht="13" x14ac:dyDescent="0.3">
      <c r="A42" s="55" t="s">
        <v>101</v>
      </c>
      <c r="B42" s="56" t="s">
        <v>610</v>
      </c>
      <c r="C42" s="57" t="s">
        <v>611</v>
      </c>
      <c r="D42" s="77">
        <v>551925154</v>
      </c>
      <c r="E42" s="78">
        <v>62018291</v>
      </c>
      <c r="F42" s="79">
        <f t="shared" si="0"/>
        <v>613943445</v>
      </c>
      <c r="G42" s="77">
        <v>524144655</v>
      </c>
      <c r="H42" s="78">
        <v>65145305</v>
      </c>
      <c r="I42" s="79">
        <f t="shared" si="1"/>
        <v>589289960</v>
      </c>
      <c r="J42" s="77">
        <v>90399732</v>
      </c>
      <c r="K42" s="78">
        <v>3316026</v>
      </c>
      <c r="L42" s="78">
        <f t="shared" si="2"/>
        <v>93715758</v>
      </c>
      <c r="M42" s="95">
        <f t="shared" si="3"/>
        <v>0.15264558773813441</v>
      </c>
      <c r="N42" s="77">
        <v>117855377</v>
      </c>
      <c r="O42" s="78">
        <v>6239128</v>
      </c>
      <c r="P42" s="78">
        <f t="shared" si="4"/>
        <v>124094505</v>
      </c>
      <c r="Q42" s="95">
        <f t="shared" si="5"/>
        <v>0.20212693206619381</v>
      </c>
      <c r="R42" s="77">
        <v>112731096</v>
      </c>
      <c r="S42" s="78">
        <v>15135214</v>
      </c>
      <c r="T42" s="78">
        <f t="shared" si="6"/>
        <v>127866310</v>
      </c>
      <c r="U42" s="95">
        <f t="shared" si="7"/>
        <v>0.21698368999872322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320986205</v>
      </c>
      <c r="AA42" s="78">
        <f t="shared" si="11"/>
        <v>24690368</v>
      </c>
      <c r="AB42" s="78">
        <f t="shared" si="12"/>
        <v>345676573</v>
      </c>
      <c r="AC42" s="95">
        <f t="shared" si="13"/>
        <v>0.58659844298043018</v>
      </c>
      <c r="AD42" s="77">
        <v>86096600</v>
      </c>
      <c r="AE42" s="78">
        <v>2166715</v>
      </c>
      <c r="AF42" s="78">
        <f t="shared" si="14"/>
        <v>88263315</v>
      </c>
      <c r="AG42" s="78">
        <v>474972783</v>
      </c>
      <c r="AH42" s="78">
        <v>499841583</v>
      </c>
      <c r="AI42" s="79">
        <v>283316798</v>
      </c>
      <c r="AJ42" s="114">
        <f t="shared" si="15"/>
        <v>0.56681318168760686</v>
      </c>
      <c r="AK42" s="115">
        <f t="shared" si="16"/>
        <v>0.44869145238879815</v>
      </c>
    </row>
    <row r="43" spans="1:37" ht="13" x14ac:dyDescent="0.3">
      <c r="A43" s="55" t="s">
        <v>116</v>
      </c>
      <c r="B43" s="56" t="s">
        <v>612</v>
      </c>
      <c r="C43" s="57" t="s">
        <v>613</v>
      </c>
      <c r="D43" s="77">
        <v>124486205</v>
      </c>
      <c r="E43" s="78">
        <v>2056957</v>
      </c>
      <c r="F43" s="79">
        <f t="shared" si="0"/>
        <v>126543162</v>
      </c>
      <c r="G43" s="77">
        <v>127801936</v>
      </c>
      <c r="H43" s="78">
        <v>4953618</v>
      </c>
      <c r="I43" s="79">
        <f t="shared" si="1"/>
        <v>132755554</v>
      </c>
      <c r="J43" s="77">
        <v>31615715</v>
      </c>
      <c r="K43" s="78">
        <v>264173</v>
      </c>
      <c r="L43" s="78">
        <f t="shared" si="2"/>
        <v>31879888</v>
      </c>
      <c r="M43" s="95">
        <f t="shared" si="3"/>
        <v>0.25192896633956402</v>
      </c>
      <c r="N43" s="77">
        <v>33296357</v>
      </c>
      <c r="O43" s="78">
        <v>32227</v>
      </c>
      <c r="P43" s="78">
        <f t="shared" si="4"/>
        <v>33328584</v>
      </c>
      <c r="Q43" s="95">
        <f t="shared" si="5"/>
        <v>0.2633772024757845</v>
      </c>
      <c r="R43" s="77">
        <v>32551524</v>
      </c>
      <c r="S43" s="78">
        <v>43171</v>
      </c>
      <c r="T43" s="78">
        <f t="shared" si="6"/>
        <v>32594695</v>
      </c>
      <c r="U43" s="95">
        <f t="shared" si="7"/>
        <v>0.24552415336235198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97463596</v>
      </c>
      <c r="AA43" s="78">
        <f t="shared" si="11"/>
        <v>339571</v>
      </c>
      <c r="AB43" s="78">
        <f t="shared" si="12"/>
        <v>97803167</v>
      </c>
      <c r="AC43" s="95">
        <f t="shared" si="13"/>
        <v>0.73671619795281784</v>
      </c>
      <c r="AD43" s="77">
        <v>27692899</v>
      </c>
      <c r="AE43" s="78">
        <v>2068587</v>
      </c>
      <c r="AF43" s="78">
        <f t="shared" si="14"/>
        <v>29761486</v>
      </c>
      <c r="AG43" s="78">
        <v>125883100</v>
      </c>
      <c r="AH43" s="78">
        <v>129375959</v>
      </c>
      <c r="AI43" s="79">
        <v>93089537</v>
      </c>
      <c r="AJ43" s="114">
        <f t="shared" si="15"/>
        <v>0.7195273196003904</v>
      </c>
      <c r="AK43" s="115">
        <f t="shared" si="16"/>
        <v>9.5197161862146329E-2</v>
      </c>
    </row>
    <row r="44" spans="1:37" ht="14" x14ac:dyDescent="0.3">
      <c r="A44" s="58" t="s">
        <v>0</v>
      </c>
      <c r="B44" s="59" t="s">
        <v>614</v>
      </c>
      <c r="C44" s="60" t="s">
        <v>0</v>
      </c>
      <c r="D44" s="80">
        <f>SUM(D40:D43)</f>
        <v>925761376</v>
      </c>
      <c r="E44" s="81">
        <f>SUM(E40:E43)</f>
        <v>127832533</v>
      </c>
      <c r="F44" s="82">
        <f t="shared" si="0"/>
        <v>1053593909</v>
      </c>
      <c r="G44" s="80">
        <f>SUM(G40:G43)</f>
        <v>923604162</v>
      </c>
      <c r="H44" s="81">
        <f>SUM(H40:H43)</f>
        <v>136860561</v>
      </c>
      <c r="I44" s="82">
        <f t="shared" si="1"/>
        <v>1060464723</v>
      </c>
      <c r="J44" s="80">
        <f>SUM(J40:J43)</f>
        <v>167754347</v>
      </c>
      <c r="K44" s="81">
        <f>SUM(K40:K43)</f>
        <v>32754854</v>
      </c>
      <c r="L44" s="81">
        <f t="shared" si="2"/>
        <v>200509201</v>
      </c>
      <c r="M44" s="96">
        <f t="shared" si="3"/>
        <v>0.19030975719127852</v>
      </c>
      <c r="N44" s="80">
        <f>SUM(N40:N43)</f>
        <v>212046519</v>
      </c>
      <c r="O44" s="81">
        <f>SUM(O40:O43)</f>
        <v>12071694</v>
      </c>
      <c r="P44" s="81">
        <f t="shared" si="4"/>
        <v>224118213</v>
      </c>
      <c r="Q44" s="96">
        <f t="shared" si="5"/>
        <v>0.21271783282490483</v>
      </c>
      <c r="R44" s="80">
        <f>SUM(R40:R43)</f>
        <v>186609442</v>
      </c>
      <c r="S44" s="81">
        <f>SUM(S40:S43)</f>
        <v>19173162</v>
      </c>
      <c r="T44" s="81">
        <f t="shared" si="6"/>
        <v>205782604</v>
      </c>
      <c r="U44" s="96">
        <f t="shared" si="7"/>
        <v>0.19404945731513976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f t="shared" si="10"/>
        <v>566410308</v>
      </c>
      <c r="AA44" s="81">
        <f t="shared" si="11"/>
        <v>63999710</v>
      </c>
      <c r="AB44" s="81">
        <f t="shared" si="12"/>
        <v>630410018</v>
      </c>
      <c r="AC44" s="96">
        <f t="shared" si="13"/>
        <v>0.59446580760989631</v>
      </c>
      <c r="AD44" s="80">
        <f>SUM(AD40:AD43)</f>
        <v>159321423</v>
      </c>
      <c r="AE44" s="81">
        <f>SUM(AE40:AE43)</f>
        <v>9913801</v>
      </c>
      <c r="AF44" s="81">
        <f t="shared" si="14"/>
        <v>169235224</v>
      </c>
      <c r="AG44" s="81">
        <f>SUM(AG40:AG43)</f>
        <v>862980500</v>
      </c>
      <c r="AH44" s="81">
        <f>SUM(AH40:AH43)</f>
        <v>929997349</v>
      </c>
      <c r="AI44" s="82">
        <f>SUM(AI40:AI43)</f>
        <v>543050447</v>
      </c>
      <c r="AJ44" s="116">
        <f t="shared" si="15"/>
        <v>0.58392687633349372</v>
      </c>
      <c r="AK44" s="117">
        <f t="shared" si="16"/>
        <v>0.21595610615908178</v>
      </c>
    </row>
    <row r="45" spans="1:37" ht="14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104076348608</v>
      </c>
      <c r="E45" s="84">
        <f>SUM(E9,E11:E16,E18:E23,E25:E29,E31:E38,E40:E43)</f>
        <v>18438947447</v>
      </c>
      <c r="F45" s="85">
        <f t="shared" si="0"/>
        <v>122515296055</v>
      </c>
      <c r="G45" s="83">
        <f>SUM(G9,G11:G16,G18:G23,G25:G29,G31:G38,G40:G43)</f>
        <v>105118437927</v>
      </c>
      <c r="H45" s="84">
        <f>SUM(H9,H11:H16,H18:H23,H25:H29,H31:H38,H40:H43)</f>
        <v>19438049989</v>
      </c>
      <c r="I45" s="85">
        <f t="shared" si="1"/>
        <v>124556487916</v>
      </c>
      <c r="J45" s="83">
        <f>SUM(J9,J11:J16,J18:J23,J25:J29,J31:J38,J40:J43)</f>
        <v>20699988922</v>
      </c>
      <c r="K45" s="84">
        <f>SUM(K9,K11:K16,K18:K23,K25:K29,K31:K38,K40:K43)</f>
        <v>2512938658</v>
      </c>
      <c r="L45" s="84">
        <f t="shared" si="2"/>
        <v>23212927580</v>
      </c>
      <c r="M45" s="97">
        <f t="shared" si="3"/>
        <v>0.18946962809916543</v>
      </c>
      <c r="N45" s="83">
        <f>SUM(N9,N11:N16,N18:N23,N25:N29,N31:N38,N40:N43)</f>
        <v>25528709552</v>
      </c>
      <c r="O45" s="84">
        <f>SUM(O9,O11:O16,O18:O23,O25:O29,O31:O38,O40:O43)</f>
        <v>4451465316</v>
      </c>
      <c r="P45" s="84">
        <f t="shared" si="4"/>
        <v>29980174868</v>
      </c>
      <c r="Q45" s="97">
        <f t="shared" si="5"/>
        <v>0.24470556602614904</v>
      </c>
      <c r="R45" s="83">
        <f>SUM(R9,R11:R16,R18:R23,R25:R29,R31:R38,R40:R43)</f>
        <v>23122865830</v>
      </c>
      <c r="S45" s="84">
        <f>SUM(S9,S11:S16,S18:S23,S25:S29,S31:S38,S40:S43)</f>
        <v>3293048070</v>
      </c>
      <c r="T45" s="84">
        <f t="shared" si="6"/>
        <v>26415913900</v>
      </c>
      <c r="U45" s="97">
        <f t="shared" si="7"/>
        <v>0.21207979079993572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f t="shared" si="10"/>
        <v>69351564304</v>
      </c>
      <c r="AA45" s="84">
        <f t="shared" si="11"/>
        <v>10257452044</v>
      </c>
      <c r="AB45" s="84">
        <f t="shared" si="12"/>
        <v>79609016348</v>
      </c>
      <c r="AC45" s="97">
        <f t="shared" si="13"/>
        <v>0.63913986079703655</v>
      </c>
      <c r="AD45" s="83">
        <f>SUM(AD9,AD11:AD16,AD18:AD23,AD25:AD29,AD31:AD38,AD40:AD43)</f>
        <v>21589426973</v>
      </c>
      <c r="AE45" s="84">
        <f>SUM(AE9,AE11:AE16,AE18:AE23,AE25:AE29,AE31:AE38,AE40:AE43)</f>
        <v>2620335411</v>
      </c>
      <c r="AF45" s="84">
        <f t="shared" si="14"/>
        <v>24209762384</v>
      </c>
      <c r="AG45" s="84">
        <f>SUM(AG9,AG11:AG16,AG18:AG23,AG25:AG29,AG31:AG38,AG40:AG43)</f>
        <v>112116589829</v>
      </c>
      <c r="AH45" s="84">
        <f>SUM(AH9,AH11:AH16,AH18:AH23,AH25:AH29,AH31:AH38,AH40:AH43)</f>
        <v>113817610713</v>
      </c>
      <c r="AI45" s="85">
        <f>SUM(AI9,AI11:AI16,AI18:AI23,AI25:AI29,AI31:AI38,AI40:AI43)</f>
        <v>72834233768</v>
      </c>
      <c r="AJ45" s="118">
        <f t="shared" si="15"/>
        <v>0.63992060026332143</v>
      </c>
      <c r="AK45" s="119">
        <f t="shared" si="16"/>
        <v>9.1126524953339727E-2</v>
      </c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" customWidth="1"/>
    <col min="2" max="2" width="20.7265625" customWidth="1"/>
    <col min="3" max="3" width="6.7265625" customWidth="1"/>
    <col min="4" max="12" width="10.7265625" customWidth="1"/>
    <col min="13" max="13" width="11.7265625" customWidth="1"/>
    <col min="14" max="16" width="10.7265625" customWidth="1"/>
    <col min="17" max="17" width="11.7265625" customWidth="1"/>
    <col min="18" max="21" width="10.7265625" customWidth="1"/>
    <col min="22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0</v>
      </c>
    </row>
    <row r="2" spans="1:37" ht="15.7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customHeight="1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44</v>
      </c>
      <c r="C9" s="32" t="s">
        <v>45</v>
      </c>
      <c r="D9" s="64">
        <v>10949607478</v>
      </c>
      <c r="E9" s="65">
        <v>1159708535</v>
      </c>
      <c r="F9" s="66">
        <f>$D9       +$E9</f>
        <v>12109316013</v>
      </c>
      <c r="G9" s="64">
        <v>10919545679</v>
      </c>
      <c r="H9" s="65">
        <v>1549219884</v>
      </c>
      <c r="I9" s="67">
        <f>$G9       +$H9</f>
        <v>12468765563</v>
      </c>
      <c r="J9" s="64">
        <v>2986756274</v>
      </c>
      <c r="K9" s="65">
        <v>118909850</v>
      </c>
      <c r="L9" s="65">
        <f>$J9       +$K9</f>
        <v>3105666124</v>
      </c>
      <c r="M9" s="90">
        <f>IF(($F9       =0),0,($L9       /$F9       ))</f>
        <v>0.25646916148409216</v>
      </c>
      <c r="N9" s="100">
        <v>2974046940</v>
      </c>
      <c r="O9" s="101">
        <v>374188417</v>
      </c>
      <c r="P9" s="102">
        <f>$N9       +$O9</f>
        <v>3348235357</v>
      </c>
      <c r="Q9" s="90">
        <f>IF(($F9       =0),0,($P9       /$F9       ))</f>
        <v>0.27650078281923518</v>
      </c>
      <c r="R9" s="100">
        <v>2752320289</v>
      </c>
      <c r="S9" s="102">
        <v>167069144</v>
      </c>
      <c r="T9" s="102">
        <f>$R9       +$S9</f>
        <v>2919389433</v>
      </c>
      <c r="U9" s="90">
        <f>IF(($I9       =0),0,($T9       /$I9       ))</f>
        <v>0.23413620364016141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8713123503</v>
      </c>
      <c r="AA9" s="65">
        <f>$K9       +$O9       +$S9</f>
        <v>660167411</v>
      </c>
      <c r="AB9" s="65">
        <f>$Z9       +$AA9</f>
        <v>9373290914</v>
      </c>
      <c r="AC9" s="90">
        <f>IF(($I9       =0),0,($AB9       /$I9       ))</f>
        <v>0.75174169140002456</v>
      </c>
      <c r="AD9" s="64">
        <v>2745136960</v>
      </c>
      <c r="AE9" s="65">
        <v>197303859</v>
      </c>
      <c r="AF9" s="65">
        <f>$AD9       +$AE9</f>
        <v>2942440819</v>
      </c>
      <c r="AG9" s="65">
        <v>11358737149</v>
      </c>
      <c r="AH9" s="65">
        <v>11720752417</v>
      </c>
      <c r="AI9" s="65">
        <v>9040738970</v>
      </c>
      <c r="AJ9" s="90">
        <f>IF(($AH9       =0),0,($AI9       /$AH9       ))</f>
        <v>0.77134459020626889</v>
      </c>
      <c r="AK9" s="90">
        <f>IF(($AF9       =0),0,(($T9       /$AF9       )-1))</f>
        <v>-7.8341035276400239E-3</v>
      </c>
    </row>
    <row r="10" spans="1:37" s="7" customFormat="1" ht="13" x14ac:dyDescent="0.3">
      <c r="A10" s="23" t="s">
        <v>23</v>
      </c>
      <c r="B10" s="31" t="s">
        <v>46</v>
      </c>
      <c r="C10" s="32" t="s">
        <v>47</v>
      </c>
      <c r="D10" s="64">
        <v>71195347854</v>
      </c>
      <c r="E10" s="65">
        <v>12937677817</v>
      </c>
      <c r="F10" s="67">
        <f t="shared" ref="F10:F17" si="0">$D10      +$E10</f>
        <v>84133025671</v>
      </c>
      <c r="G10" s="64">
        <v>71355490886</v>
      </c>
      <c r="H10" s="65">
        <v>13558630132</v>
      </c>
      <c r="I10" s="67">
        <f t="shared" ref="I10:I17" si="1">$G10      +$H10</f>
        <v>84914121018</v>
      </c>
      <c r="J10" s="64">
        <v>14441357709</v>
      </c>
      <c r="K10" s="65">
        <v>1817080435</v>
      </c>
      <c r="L10" s="65">
        <f t="shared" ref="L10:L17" si="2">$J10      +$K10</f>
        <v>16258438144</v>
      </c>
      <c r="M10" s="90">
        <f t="shared" ref="M10:M17" si="3">IF(($F10      =0),0,($L10      /$F10      ))</f>
        <v>0.19324680188702825</v>
      </c>
      <c r="N10" s="100">
        <v>17751717319</v>
      </c>
      <c r="O10" s="101">
        <v>3272580207</v>
      </c>
      <c r="P10" s="102">
        <f t="shared" ref="P10:P17" si="4">$N10      +$O10</f>
        <v>21024297526</v>
      </c>
      <c r="Q10" s="90">
        <f t="shared" ref="Q10:Q17" si="5">IF(($F10      =0),0,($P10      /$F10      ))</f>
        <v>0.2498935151603244</v>
      </c>
      <c r="R10" s="100">
        <v>16111164508</v>
      </c>
      <c r="S10" s="102">
        <v>2414760312</v>
      </c>
      <c r="T10" s="102">
        <f t="shared" ref="T10:T17" si="6">$R10      +$S10</f>
        <v>18525924820</v>
      </c>
      <c r="U10" s="90">
        <f t="shared" ref="U10:U17" si="7">IF(($I10      =0),0,($T10      /$I10      ))</f>
        <v>0.21817248530515784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f t="shared" ref="Z10:Z17" si="10">$J10      +$N10      +$R10</f>
        <v>48304239536</v>
      </c>
      <c r="AA10" s="65">
        <f t="shared" ref="AA10:AA17" si="11">$K10      +$O10      +$S10</f>
        <v>7504420954</v>
      </c>
      <c r="AB10" s="65">
        <f t="shared" ref="AB10:AB17" si="12">$Z10      +$AA10</f>
        <v>55808660490</v>
      </c>
      <c r="AC10" s="90">
        <f t="shared" ref="AC10:AC17" si="13">IF(($I10      =0),0,($AB10      /$I10      ))</f>
        <v>0.65723650932180933</v>
      </c>
      <c r="AD10" s="64">
        <v>14912069089</v>
      </c>
      <c r="AE10" s="65">
        <v>1707310768</v>
      </c>
      <c r="AF10" s="65">
        <f t="shared" ref="AF10:AF17" si="14">$AD10      +$AE10</f>
        <v>16619379857</v>
      </c>
      <c r="AG10" s="65">
        <v>76327567348</v>
      </c>
      <c r="AH10" s="65">
        <v>76829017737</v>
      </c>
      <c r="AI10" s="65">
        <v>50093301280</v>
      </c>
      <c r="AJ10" s="90">
        <f t="shared" ref="AJ10:AJ17" si="15">IF(($AH10      =0),0,($AI10      /$AH10      ))</f>
        <v>0.65201017474255207</v>
      </c>
      <c r="AK10" s="90">
        <f t="shared" ref="AK10:AK17" si="16">IF(($AF10      =0),0,(($T10      /$AF10      )-1))</f>
        <v>0.11471817717656729</v>
      </c>
    </row>
    <row r="11" spans="1:37" s="7" customFormat="1" ht="13" x14ac:dyDescent="0.3">
      <c r="A11" s="23" t="s">
        <v>23</v>
      </c>
      <c r="B11" s="31" t="s">
        <v>48</v>
      </c>
      <c r="C11" s="32" t="s">
        <v>49</v>
      </c>
      <c r="D11" s="64">
        <v>64847577641</v>
      </c>
      <c r="E11" s="65">
        <v>3197115099</v>
      </c>
      <c r="F11" s="67">
        <f t="shared" si="0"/>
        <v>68044692740</v>
      </c>
      <c r="G11" s="64">
        <v>65497411296</v>
      </c>
      <c r="H11" s="65">
        <v>3355376752</v>
      </c>
      <c r="I11" s="67">
        <f t="shared" si="1"/>
        <v>68852788048</v>
      </c>
      <c r="J11" s="64">
        <v>10430469606</v>
      </c>
      <c r="K11" s="65">
        <v>137679154</v>
      </c>
      <c r="L11" s="65">
        <f t="shared" si="2"/>
        <v>10568148760</v>
      </c>
      <c r="M11" s="90">
        <f t="shared" si="3"/>
        <v>0.15531187421745127</v>
      </c>
      <c r="N11" s="100">
        <v>15097615750</v>
      </c>
      <c r="O11" s="101">
        <v>1217581037</v>
      </c>
      <c r="P11" s="102">
        <f t="shared" si="4"/>
        <v>16315196787</v>
      </c>
      <c r="Q11" s="90">
        <f t="shared" si="5"/>
        <v>0.23977177543207759</v>
      </c>
      <c r="R11" s="100">
        <v>16033899411</v>
      </c>
      <c r="S11" s="102">
        <v>291204805</v>
      </c>
      <c r="T11" s="102">
        <f t="shared" si="6"/>
        <v>16325104216</v>
      </c>
      <c r="U11" s="90">
        <f t="shared" si="7"/>
        <v>0.23710157103034266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41561984767</v>
      </c>
      <c r="AA11" s="65">
        <f t="shared" si="11"/>
        <v>1646464996</v>
      </c>
      <c r="AB11" s="65">
        <f t="shared" si="12"/>
        <v>43208449763</v>
      </c>
      <c r="AC11" s="90">
        <f t="shared" si="13"/>
        <v>0.62754829525389277</v>
      </c>
      <c r="AD11" s="64">
        <v>11614253640</v>
      </c>
      <c r="AE11" s="65">
        <v>970394272</v>
      </c>
      <c r="AF11" s="65">
        <f t="shared" si="14"/>
        <v>12584647912</v>
      </c>
      <c r="AG11" s="65">
        <v>62983689857</v>
      </c>
      <c r="AH11" s="65">
        <v>62462201676</v>
      </c>
      <c r="AI11" s="65">
        <v>42108301981</v>
      </c>
      <c r="AJ11" s="90">
        <f t="shared" si="15"/>
        <v>0.67414053381309758</v>
      </c>
      <c r="AK11" s="90">
        <f t="shared" si="16"/>
        <v>0.29722375470141804</v>
      </c>
    </row>
    <row r="12" spans="1:37" s="7" customFormat="1" ht="13" x14ac:dyDescent="0.3">
      <c r="A12" s="23" t="s">
        <v>23</v>
      </c>
      <c r="B12" s="31" t="s">
        <v>50</v>
      </c>
      <c r="C12" s="32" t="s">
        <v>51</v>
      </c>
      <c r="D12" s="64">
        <v>59740149640</v>
      </c>
      <c r="E12" s="65">
        <v>7296796000</v>
      </c>
      <c r="F12" s="67">
        <f t="shared" si="0"/>
        <v>67036945640</v>
      </c>
      <c r="G12" s="64">
        <v>60440656658</v>
      </c>
      <c r="H12" s="65">
        <v>7700746500</v>
      </c>
      <c r="I12" s="67">
        <f t="shared" si="1"/>
        <v>68141403158</v>
      </c>
      <c r="J12" s="64">
        <v>14711647323</v>
      </c>
      <c r="K12" s="65">
        <v>682501393</v>
      </c>
      <c r="L12" s="65">
        <f t="shared" si="2"/>
        <v>15394148716</v>
      </c>
      <c r="M12" s="90">
        <f t="shared" si="3"/>
        <v>0.22963678564159595</v>
      </c>
      <c r="N12" s="100">
        <v>13519658709</v>
      </c>
      <c r="O12" s="101">
        <v>976833193</v>
      </c>
      <c r="P12" s="102">
        <f t="shared" si="4"/>
        <v>14496491902</v>
      </c>
      <c r="Q12" s="90">
        <f t="shared" si="5"/>
        <v>0.21624630662394242</v>
      </c>
      <c r="R12" s="100">
        <v>12956515459</v>
      </c>
      <c r="S12" s="102">
        <v>1412676636</v>
      </c>
      <c r="T12" s="102">
        <f t="shared" si="6"/>
        <v>14369192095</v>
      </c>
      <c r="U12" s="90">
        <f t="shared" si="7"/>
        <v>0.21087314656086611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41187821491</v>
      </c>
      <c r="AA12" s="65">
        <f t="shared" si="11"/>
        <v>3072011222</v>
      </c>
      <c r="AB12" s="65">
        <f t="shared" si="12"/>
        <v>44259832713</v>
      </c>
      <c r="AC12" s="90">
        <f t="shared" si="13"/>
        <v>0.64952922396350399</v>
      </c>
      <c r="AD12" s="64">
        <v>12007890362</v>
      </c>
      <c r="AE12" s="65">
        <v>1240294391</v>
      </c>
      <c r="AF12" s="65">
        <f t="shared" si="14"/>
        <v>13248184753</v>
      </c>
      <c r="AG12" s="65">
        <v>63068964180</v>
      </c>
      <c r="AH12" s="65">
        <v>63892578338</v>
      </c>
      <c r="AI12" s="65">
        <v>42699994619</v>
      </c>
      <c r="AJ12" s="90">
        <f t="shared" si="15"/>
        <v>0.66830914841331812</v>
      </c>
      <c r="AK12" s="90">
        <f t="shared" si="16"/>
        <v>8.461592006000318E-2</v>
      </c>
    </row>
    <row r="13" spans="1:37" s="7" customFormat="1" ht="13" x14ac:dyDescent="0.3">
      <c r="A13" s="23" t="s">
        <v>23</v>
      </c>
      <c r="B13" s="31" t="s">
        <v>52</v>
      </c>
      <c r="C13" s="32" t="s">
        <v>53</v>
      </c>
      <c r="D13" s="64">
        <v>80714496132</v>
      </c>
      <c r="E13" s="65">
        <v>8700420163</v>
      </c>
      <c r="F13" s="67">
        <f t="shared" si="0"/>
        <v>89414916295</v>
      </c>
      <c r="G13" s="64">
        <v>81696484455</v>
      </c>
      <c r="H13" s="65">
        <v>8424388186</v>
      </c>
      <c r="I13" s="67">
        <f t="shared" si="1"/>
        <v>90120872641</v>
      </c>
      <c r="J13" s="64">
        <v>25266406542</v>
      </c>
      <c r="K13" s="65">
        <v>712504000</v>
      </c>
      <c r="L13" s="65">
        <f t="shared" si="2"/>
        <v>25978910542</v>
      </c>
      <c r="M13" s="90">
        <f t="shared" si="3"/>
        <v>0.29054336366305716</v>
      </c>
      <c r="N13" s="100">
        <v>22557825271</v>
      </c>
      <c r="O13" s="101">
        <v>1508931000</v>
      </c>
      <c r="P13" s="102">
        <f t="shared" si="4"/>
        <v>24066756271</v>
      </c>
      <c r="Q13" s="90">
        <f t="shared" si="5"/>
        <v>0.26915818152307314</v>
      </c>
      <c r="R13" s="100">
        <v>22880746136</v>
      </c>
      <c r="S13" s="102">
        <v>1196434000</v>
      </c>
      <c r="T13" s="102">
        <f t="shared" si="6"/>
        <v>24077180136</v>
      </c>
      <c r="U13" s="90">
        <f t="shared" si="7"/>
        <v>0.26716541274419725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70704977949</v>
      </c>
      <c r="AA13" s="65">
        <f t="shared" si="11"/>
        <v>3417869000</v>
      </c>
      <c r="AB13" s="65">
        <f t="shared" si="12"/>
        <v>74122846949</v>
      </c>
      <c r="AC13" s="90">
        <f t="shared" si="13"/>
        <v>0.82248257009529013</v>
      </c>
      <c r="AD13" s="64">
        <v>19909724914</v>
      </c>
      <c r="AE13" s="65">
        <v>1087934138</v>
      </c>
      <c r="AF13" s="65">
        <f t="shared" si="14"/>
        <v>20997659052</v>
      </c>
      <c r="AG13" s="65">
        <v>83124741895</v>
      </c>
      <c r="AH13" s="65">
        <v>82925034600</v>
      </c>
      <c r="AI13" s="65">
        <v>67032365162</v>
      </c>
      <c r="AJ13" s="90">
        <f t="shared" si="15"/>
        <v>0.80834895620290759</v>
      </c>
      <c r="AK13" s="90">
        <f t="shared" si="16"/>
        <v>0.14666020990119266</v>
      </c>
    </row>
    <row r="14" spans="1:37" s="7" customFormat="1" ht="13" x14ac:dyDescent="0.3">
      <c r="A14" s="23" t="s">
        <v>23</v>
      </c>
      <c r="B14" s="31" t="s">
        <v>54</v>
      </c>
      <c r="C14" s="32" t="s">
        <v>55</v>
      </c>
      <c r="D14" s="64">
        <v>11265466055</v>
      </c>
      <c r="E14" s="65">
        <v>1343987464</v>
      </c>
      <c r="F14" s="67">
        <f t="shared" si="0"/>
        <v>12609453519</v>
      </c>
      <c r="G14" s="64">
        <v>11461598816</v>
      </c>
      <c r="H14" s="65">
        <v>1417041824</v>
      </c>
      <c r="I14" s="67">
        <f t="shared" si="1"/>
        <v>12878640640</v>
      </c>
      <c r="J14" s="64">
        <v>5855300884</v>
      </c>
      <c r="K14" s="65">
        <v>104526439</v>
      </c>
      <c r="L14" s="65">
        <f t="shared" si="2"/>
        <v>5959827323</v>
      </c>
      <c r="M14" s="90">
        <f t="shared" si="3"/>
        <v>0.47264755082523574</v>
      </c>
      <c r="N14" s="100">
        <v>2718504162</v>
      </c>
      <c r="O14" s="101">
        <v>302537509</v>
      </c>
      <c r="P14" s="102">
        <f t="shared" si="4"/>
        <v>3021041671</v>
      </c>
      <c r="Q14" s="90">
        <f t="shared" si="5"/>
        <v>0.23958545597934727</v>
      </c>
      <c r="R14" s="100">
        <v>-307887902</v>
      </c>
      <c r="S14" s="102">
        <v>194404164</v>
      </c>
      <c r="T14" s="102">
        <f t="shared" si="6"/>
        <v>-113483738</v>
      </c>
      <c r="U14" s="90">
        <f t="shared" si="7"/>
        <v>-8.8117792220654741E-3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8265917144</v>
      </c>
      <c r="AA14" s="65">
        <f t="shared" si="11"/>
        <v>601468112</v>
      </c>
      <c r="AB14" s="65">
        <f t="shared" si="12"/>
        <v>8867385256</v>
      </c>
      <c r="AC14" s="90">
        <f t="shared" si="13"/>
        <v>0.6885342563607707</v>
      </c>
      <c r="AD14" s="64">
        <v>3258595875</v>
      </c>
      <c r="AE14" s="65">
        <v>110318465</v>
      </c>
      <c r="AF14" s="65">
        <f t="shared" si="14"/>
        <v>3368914340</v>
      </c>
      <c r="AG14" s="65">
        <v>11085434548</v>
      </c>
      <c r="AH14" s="65">
        <v>11727683806</v>
      </c>
      <c r="AI14" s="65">
        <v>9285514693</v>
      </c>
      <c r="AJ14" s="90">
        <f t="shared" si="15"/>
        <v>0.79176032084438008</v>
      </c>
      <c r="AK14" s="90">
        <f t="shared" si="16"/>
        <v>-1.0336855516486656</v>
      </c>
    </row>
    <row r="15" spans="1:37" s="7" customFormat="1" ht="13" x14ac:dyDescent="0.3">
      <c r="A15" s="23" t="s">
        <v>23</v>
      </c>
      <c r="B15" s="31" t="s">
        <v>56</v>
      </c>
      <c r="C15" s="32" t="s">
        <v>57</v>
      </c>
      <c r="D15" s="64">
        <v>19524987890</v>
      </c>
      <c r="E15" s="65">
        <v>2150127530</v>
      </c>
      <c r="F15" s="67">
        <f t="shared" si="0"/>
        <v>21675115420</v>
      </c>
      <c r="G15" s="64">
        <v>19104050800</v>
      </c>
      <c r="H15" s="65">
        <v>2115186310</v>
      </c>
      <c r="I15" s="67">
        <f t="shared" si="1"/>
        <v>21219237110</v>
      </c>
      <c r="J15" s="64">
        <v>2423189497</v>
      </c>
      <c r="K15" s="65">
        <v>84255285</v>
      </c>
      <c r="L15" s="65">
        <f t="shared" si="2"/>
        <v>2507444782</v>
      </c>
      <c r="M15" s="90">
        <f t="shared" si="3"/>
        <v>0.11568311095064979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2423189497</v>
      </c>
      <c r="AA15" s="65">
        <f t="shared" si="11"/>
        <v>84255285</v>
      </c>
      <c r="AB15" s="65">
        <f t="shared" si="12"/>
        <v>2507444782</v>
      </c>
      <c r="AC15" s="90">
        <f t="shared" si="13"/>
        <v>0.11816846991253589</v>
      </c>
      <c r="AD15" s="64">
        <v>3555693067</v>
      </c>
      <c r="AE15" s="65">
        <v>219641056</v>
      </c>
      <c r="AF15" s="65">
        <f t="shared" si="14"/>
        <v>3775334123</v>
      </c>
      <c r="AG15" s="65">
        <v>20073615180</v>
      </c>
      <c r="AH15" s="65">
        <v>19958712595</v>
      </c>
      <c r="AI15" s="65">
        <v>10914984493</v>
      </c>
      <c r="AJ15" s="90">
        <f t="shared" si="15"/>
        <v>0.54687818370281016</v>
      </c>
      <c r="AK15" s="90">
        <f t="shared" si="16"/>
        <v>-1</v>
      </c>
    </row>
    <row r="16" spans="1:37" s="7" customFormat="1" ht="13" x14ac:dyDescent="0.3">
      <c r="A16" s="23" t="s">
        <v>23</v>
      </c>
      <c r="B16" s="31" t="s">
        <v>58</v>
      </c>
      <c r="C16" s="32" t="s">
        <v>59</v>
      </c>
      <c r="D16" s="64">
        <v>52057408967</v>
      </c>
      <c r="E16" s="65">
        <v>2459328252</v>
      </c>
      <c r="F16" s="67">
        <f t="shared" si="0"/>
        <v>54516737219</v>
      </c>
      <c r="G16" s="64">
        <v>52227959393</v>
      </c>
      <c r="H16" s="65">
        <v>2768835586</v>
      </c>
      <c r="I16" s="67">
        <f t="shared" si="1"/>
        <v>54996794979</v>
      </c>
      <c r="J16" s="64">
        <v>11859089391</v>
      </c>
      <c r="K16" s="65">
        <v>443827692</v>
      </c>
      <c r="L16" s="65">
        <f t="shared" si="2"/>
        <v>12302917083</v>
      </c>
      <c r="M16" s="90">
        <f t="shared" si="3"/>
        <v>0.22567229277823006</v>
      </c>
      <c r="N16" s="100">
        <v>11461689856</v>
      </c>
      <c r="O16" s="101">
        <v>682066901</v>
      </c>
      <c r="P16" s="102">
        <f t="shared" si="4"/>
        <v>12143756757</v>
      </c>
      <c r="Q16" s="90">
        <f t="shared" si="5"/>
        <v>0.22275281640970429</v>
      </c>
      <c r="R16" s="100">
        <v>13220669122</v>
      </c>
      <c r="S16" s="102">
        <v>309798001</v>
      </c>
      <c r="T16" s="102">
        <f t="shared" si="6"/>
        <v>13530467123</v>
      </c>
      <c r="U16" s="90">
        <f t="shared" si="7"/>
        <v>0.2460228296606462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36541448369</v>
      </c>
      <c r="AA16" s="65">
        <f t="shared" si="11"/>
        <v>1435692594</v>
      </c>
      <c r="AB16" s="65">
        <f t="shared" si="12"/>
        <v>37977140963</v>
      </c>
      <c r="AC16" s="90">
        <f t="shared" si="13"/>
        <v>0.69053371160085253</v>
      </c>
      <c r="AD16" s="64">
        <v>12340212011</v>
      </c>
      <c r="AE16" s="65">
        <v>69040728496</v>
      </c>
      <c r="AF16" s="65">
        <f t="shared" si="14"/>
        <v>81380940507</v>
      </c>
      <c r="AG16" s="65">
        <v>50596841855</v>
      </c>
      <c r="AH16" s="65">
        <v>51234632394</v>
      </c>
      <c r="AI16" s="65">
        <v>103886147445</v>
      </c>
      <c r="AJ16" s="90">
        <f t="shared" si="15"/>
        <v>2.0276547833134435</v>
      </c>
      <c r="AK16" s="90">
        <f t="shared" si="16"/>
        <v>-0.8337391158334404</v>
      </c>
    </row>
    <row r="17" spans="1:37" s="7" customFormat="1" ht="13" x14ac:dyDescent="0.3">
      <c r="A17" s="23" t="s">
        <v>0</v>
      </c>
      <c r="B17" s="40" t="s">
        <v>100</v>
      </c>
      <c r="C17" s="32" t="s">
        <v>0</v>
      </c>
      <c r="D17" s="68">
        <f>SUM(D9:D16)</f>
        <v>370295041657</v>
      </c>
      <c r="E17" s="69">
        <f>SUM(E9:E16)</f>
        <v>39245160860</v>
      </c>
      <c r="F17" s="70">
        <f t="shared" si="0"/>
        <v>409540202517</v>
      </c>
      <c r="G17" s="68">
        <f>SUM(G9:G16)</f>
        <v>372703197983</v>
      </c>
      <c r="H17" s="69">
        <f>SUM(H9:H16)</f>
        <v>40889425174</v>
      </c>
      <c r="I17" s="70">
        <f t="shared" si="1"/>
        <v>413592623157</v>
      </c>
      <c r="J17" s="68">
        <f>SUM(J9:J16)</f>
        <v>87974217226</v>
      </c>
      <c r="K17" s="69">
        <f>SUM(K9:K16)</f>
        <v>4101284248</v>
      </c>
      <c r="L17" s="69">
        <f t="shared" si="2"/>
        <v>92075501474</v>
      </c>
      <c r="M17" s="91">
        <f t="shared" si="3"/>
        <v>0.22482652718368462</v>
      </c>
      <c r="N17" s="106">
        <f>SUM(N9:N16)</f>
        <v>86081058007</v>
      </c>
      <c r="O17" s="107">
        <f>SUM(O9:O16)</f>
        <v>8334718264</v>
      </c>
      <c r="P17" s="108">
        <f t="shared" si="4"/>
        <v>94415776271</v>
      </c>
      <c r="Q17" s="91">
        <f t="shared" si="5"/>
        <v>0.230540922944142</v>
      </c>
      <c r="R17" s="106">
        <f>SUM(R9:R16)</f>
        <v>83647427023</v>
      </c>
      <c r="S17" s="108">
        <f>SUM(S9:S16)</f>
        <v>5986347062</v>
      </c>
      <c r="T17" s="108">
        <f t="shared" si="6"/>
        <v>89633774085</v>
      </c>
      <c r="U17" s="91">
        <f t="shared" si="7"/>
        <v>0.21671995356400486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f t="shared" si="10"/>
        <v>257702702256</v>
      </c>
      <c r="AA17" s="69">
        <f t="shared" si="11"/>
        <v>18422349574</v>
      </c>
      <c r="AB17" s="69">
        <f t="shared" si="12"/>
        <v>276125051830</v>
      </c>
      <c r="AC17" s="91">
        <f t="shared" si="13"/>
        <v>0.66762566924503097</v>
      </c>
      <c r="AD17" s="68">
        <f>SUM(AD9:AD16)</f>
        <v>80343575918</v>
      </c>
      <c r="AE17" s="69">
        <f>SUM(AE9:AE16)</f>
        <v>74573925445</v>
      </c>
      <c r="AF17" s="69">
        <f t="shared" si="14"/>
        <v>154917501363</v>
      </c>
      <c r="AG17" s="69">
        <f>SUM(AG9:AG16)</f>
        <v>378619592012</v>
      </c>
      <c r="AH17" s="69">
        <f>SUM(AH9:AH16)</f>
        <v>380750613563</v>
      </c>
      <c r="AI17" s="69">
        <f>SUM(AI9:AI16)</f>
        <v>335061348643</v>
      </c>
      <c r="AJ17" s="91">
        <f t="shared" si="15"/>
        <v>0.88000212398228972</v>
      </c>
      <c r="AK17" s="91">
        <f t="shared" si="16"/>
        <v>-0.4214096322469616</v>
      </c>
    </row>
    <row r="18" spans="1:37" s="7" customFormat="1" ht="13" x14ac:dyDescent="0.3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ht="13" x14ac:dyDescent="0.3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5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5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5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5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2" width="10.7265625" customWidth="1"/>
    <col min="13" max="13" width="11.7265625" customWidth="1"/>
    <col min="14" max="16" width="10.7265625" customWidth="1"/>
    <col min="17" max="17" width="11.7265625" customWidth="1"/>
    <col min="18" max="21" width="10.7265625" customWidth="1"/>
    <col min="22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0</v>
      </c>
    </row>
    <row r="2" spans="1:37" ht="15.7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61</v>
      </c>
      <c r="C9" s="32" t="s">
        <v>62</v>
      </c>
      <c r="D9" s="64">
        <v>4523421464</v>
      </c>
      <c r="E9" s="65">
        <v>140263000</v>
      </c>
      <c r="F9" s="66">
        <f>$D9       +$E9</f>
        <v>4663684464</v>
      </c>
      <c r="G9" s="64">
        <v>4403761739</v>
      </c>
      <c r="H9" s="65">
        <v>188200408</v>
      </c>
      <c r="I9" s="67">
        <f>$G9       +$H9</f>
        <v>4591962147</v>
      </c>
      <c r="J9" s="64">
        <v>351437969</v>
      </c>
      <c r="K9" s="65">
        <v>59013224</v>
      </c>
      <c r="L9" s="65">
        <f>$J9       +$K9</f>
        <v>410451193</v>
      </c>
      <c r="M9" s="90">
        <f>IF(($F9       =0),0,($L9       /$F9       ))</f>
        <v>8.8010069327880663E-2</v>
      </c>
      <c r="N9" s="100">
        <v>551595301</v>
      </c>
      <c r="O9" s="101">
        <v>38642292</v>
      </c>
      <c r="P9" s="102">
        <f>$N9       +$O9</f>
        <v>590237593</v>
      </c>
      <c r="Q9" s="90">
        <f>IF(($F9       =0),0,($P9       /$F9       ))</f>
        <v>0.1265603617818</v>
      </c>
      <c r="R9" s="100">
        <v>570768276</v>
      </c>
      <c r="S9" s="102">
        <v>35793836</v>
      </c>
      <c r="T9" s="102">
        <f>$R9       +$S9</f>
        <v>606562112</v>
      </c>
      <c r="U9" s="90">
        <f>IF(($I9       =0),0,($T9       /$I9       ))</f>
        <v>0.1320921411332357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1473801546</v>
      </c>
      <c r="AA9" s="65">
        <f>$K9       +$O9       +$S9</f>
        <v>133449352</v>
      </c>
      <c r="AB9" s="65">
        <f>$Z9       +$AA9</f>
        <v>1607250898</v>
      </c>
      <c r="AC9" s="90">
        <f>IF(($I9       =0),0,($AB9       /$I9       ))</f>
        <v>0.35001396931158107</v>
      </c>
      <c r="AD9" s="64">
        <v>450215959</v>
      </c>
      <c r="AE9" s="65">
        <v>29301143</v>
      </c>
      <c r="AF9" s="65">
        <f>$AD9       +$AE9</f>
        <v>479517102</v>
      </c>
      <c r="AG9" s="65">
        <v>3623886595</v>
      </c>
      <c r="AH9" s="65">
        <v>4306957518</v>
      </c>
      <c r="AI9" s="65">
        <v>1782587777</v>
      </c>
      <c r="AJ9" s="90">
        <f>IF(($AH9       =0),0,($AI9       /$AH9       ))</f>
        <v>0.41388561868791574</v>
      </c>
      <c r="AK9" s="90">
        <f>IF(($AF9       =0),0,(($T9       /$AF9       )-1))</f>
        <v>0.26494364741134935</v>
      </c>
    </row>
    <row r="10" spans="1:37" s="7" customFormat="1" ht="13" x14ac:dyDescent="0.3">
      <c r="A10" s="23" t="s">
        <v>23</v>
      </c>
      <c r="B10" s="31" t="s">
        <v>63</v>
      </c>
      <c r="C10" s="32" t="s">
        <v>64</v>
      </c>
      <c r="D10" s="64">
        <v>9114055235</v>
      </c>
      <c r="E10" s="65">
        <v>379715545</v>
      </c>
      <c r="F10" s="67">
        <f t="shared" ref="F10:F28" si="0">$D10      +$E10</f>
        <v>9493770780</v>
      </c>
      <c r="G10" s="64">
        <v>9052415346</v>
      </c>
      <c r="H10" s="65">
        <v>459166452</v>
      </c>
      <c r="I10" s="67">
        <f t="shared" ref="I10:I28" si="1">$G10      +$H10</f>
        <v>9511581798</v>
      </c>
      <c r="J10" s="64">
        <v>2166353845</v>
      </c>
      <c r="K10" s="65">
        <v>37843949</v>
      </c>
      <c r="L10" s="65">
        <f t="shared" ref="L10:L28" si="2">$J10      +$K10</f>
        <v>2204197794</v>
      </c>
      <c r="M10" s="90">
        <f t="shared" ref="M10:M28" si="3">IF(($F10      =0),0,($L10      /$F10      ))</f>
        <v>0.23217305800593596</v>
      </c>
      <c r="N10" s="100">
        <v>1463764164</v>
      </c>
      <c r="O10" s="101">
        <v>69254576</v>
      </c>
      <c r="P10" s="102">
        <f t="shared" ref="P10:P28" si="4">$N10      +$O10</f>
        <v>1533018740</v>
      </c>
      <c r="Q10" s="90">
        <f t="shared" ref="Q10:Q28" si="5">IF(($F10      =0),0,($P10      /$F10      ))</f>
        <v>0.1614762748674663</v>
      </c>
      <c r="R10" s="100">
        <v>2101498651</v>
      </c>
      <c r="S10" s="102">
        <v>71948934</v>
      </c>
      <c r="T10" s="102">
        <f t="shared" ref="T10:T28" si="6">$R10      +$S10</f>
        <v>2173447585</v>
      </c>
      <c r="U10" s="90">
        <f t="shared" ref="U10:U28" si="7">IF(($I10      =0),0,($T10      /$I10      ))</f>
        <v>0.22850537704012711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f t="shared" ref="Z10:Z28" si="10">$J10      +$N10      +$R10</f>
        <v>5731616660</v>
      </c>
      <c r="AA10" s="65">
        <f t="shared" ref="AA10:AA28" si="11">$K10      +$O10      +$S10</f>
        <v>179047459</v>
      </c>
      <c r="AB10" s="65">
        <f t="shared" ref="AB10:AB28" si="12">$Z10      +$AA10</f>
        <v>5910664119</v>
      </c>
      <c r="AC10" s="90">
        <f t="shared" ref="AC10:AC28" si="13">IF(($I10      =0),0,($AB10      /$I10      ))</f>
        <v>0.62141757748882898</v>
      </c>
      <c r="AD10" s="64">
        <v>2209617447</v>
      </c>
      <c r="AE10" s="65">
        <v>48377817</v>
      </c>
      <c r="AF10" s="65">
        <f t="shared" ref="AF10:AF28" si="14">$AD10      +$AE10</f>
        <v>2257995264</v>
      </c>
      <c r="AG10" s="65">
        <v>8652753220</v>
      </c>
      <c r="AH10" s="65">
        <v>8265610852</v>
      </c>
      <c r="AI10" s="65">
        <v>6799093779</v>
      </c>
      <c r="AJ10" s="90">
        <f t="shared" ref="AJ10:AJ28" si="15">IF(($AH10      =0),0,($AI10      /$AH10      ))</f>
        <v>0.82257608067222854</v>
      </c>
      <c r="AK10" s="90">
        <f t="shared" ref="AK10:AK28" si="16">IF(($AF10      =0),0,(($T10      /$AF10      )-1))</f>
        <v>-3.7443691910241328E-2</v>
      </c>
    </row>
    <row r="11" spans="1:37" s="7" customFormat="1" ht="13" x14ac:dyDescent="0.3">
      <c r="A11" s="23" t="s">
        <v>23</v>
      </c>
      <c r="B11" s="31" t="s">
        <v>65</v>
      </c>
      <c r="C11" s="32" t="s">
        <v>66</v>
      </c>
      <c r="D11" s="64">
        <v>5087451130</v>
      </c>
      <c r="E11" s="65">
        <v>500648888</v>
      </c>
      <c r="F11" s="67">
        <f t="shared" si="0"/>
        <v>5588100018</v>
      </c>
      <c r="G11" s="64">
        <v>4975873304</v>
      </c>
      <c r="H11" s="65">
        <v>643772316</v>
      </c>
      <c r="I11" s="67">
        <f t="shared" si="1"/>
        <v>5619645620</v>
      </c>
      <c r="J11" s="64">
        <v>1023079009</v>
      </c>
      <c r="K11" s="65">
        <v>70477485</v>
      </c>
      <c r="L11" s="65">
        <f t="shared" si="2"/>
        <v>1093556494</v>
      </c>
      <c r="M11" s="90">
        <f t="shared" si="3"/>
        <v>0.19569379404046308</v>
      </c>
      <c r="N11" s="100">
        <v>1154942231</v>
      </c>
      <c r="O11" s="101">
        <v>130350912</v>
      </c>
      <c r="P11" s="102">
        <f t="shared" si="4"/>
        <v>1285293143</v>
      </c>
      <c r="Q11" s="90">
        <f t="shared" si="5"/>
        <v>0.2300053934002439</v>
      </c>
      <c r="R11" s="100">
        <v>1118771067</v>
      </c>
      <c r="S11" s="102">
        <v>113477334</v>
      </c>
      <c r="T11" s="102">
        <f t="shared" si="6"/>
        <v>1232248401</v>
      </c>
      <c r="U11" s="90">
        <f t="shared" si="7"/>
        <v>0.21927510813395382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3296792307</v>
      </c>
      <c r="AA11" s="65">
        <f t="shared" si="11"/>
        <v>314305731</v>
      </c>
      <c r="AB11" s="65">
        <f t="shared" si="12"/>
        <v>3611098038</v>
      </c>
      <c r="AC11" s="90">
        <f t="shared" si="13"/>
        <v>0.64258465429711564</v>
      </c>
      <c r="AD11" s="64">
        <v>894799673</v>
      </c>
      <c r="AE11" s="65">
        <v>50360764</v>
      </c>
      <c r="AF11" s="65">
        <f t="shared" si="14"/>
        <v>945160437</v>
      </c>
      <c r="AG11" s="65">
        <v>4515640010</v>
      </c>
      <c r="AH11" s="65">
        <v>4966635197</v>
      </c>
      <c r="AI11" s="65">
        <v>3013187296</v>
      </c>
      <c r="AJ11" s="90">
        <f t="shared" si="15"/>
        <v>0.60668584997345032</v>
      </c>
      <c r="AK11" s="90">
        <f t="shared" si="16"/>
        <v>0.30374521907755225</v>
      </c>
    </row>
    <row r="12" spans="1:37" s="7" customFormat="1" ht="13" x14ac:dyDescent="0.3">
      <c r="A12" s="23" t="s">
        <v>23</v>
      </c>
      <c r="B12" s="31" t="s">
        <v>67</v>
      </c>
      <c r="C12" s="32" t="s">
        <v>68</v>
      </c>
      <c r="D12" s="64">
        <v>8463201934</v>
      </c>
      <c r="E12" s="65">
        <v>653856127</v>
      </c>
      <c r="F12" s="67">
        <f t="shared" si="0"/>
        <v>9117058061</v>
      </c>
      <c r="G12" s="64">
        <v>8378686138</v>
      </c>
      <c r="H12" s="65">
        <v>770152866</v>
      </c>
      <c r="I12" s="67">
        <f t="shared" si="1"/>
        <v>9148839004</v>
      </c>
      <c r="J12" s="64">
        <v>2141894849</v>
      </c>
      <c r="K12" s="65">
        <v>67978506</v>
      </c>
      <c r="L12" s="65">
        <f t="shared" si="2"/>
        <v>2209873355</v>
      </c>
      <c r="M12" s="90">
        <f t="shared" si="3"/>
        <v>0.24238886494023393</v>
      </c>
      <c r="N12" s="100">
        <v>2221262597</v>
      </c>
      <c r="O12" s="101">
        <v>168541839</v>
      </c>
      <c r="P12" s="102">
        <f t="shared" si="4"/>
        <v>2389804436</v>
      </c>
      <c r="Q12" s="90">
        <f t="shared" si="5"/>
        <v>0.26212451648441903</v>
      </c>
      <c r="R12" s="100">
        <v>1180788141</v>
      </c>
      <c r="S12" s="102">
        <v>97235795</v>
      </c>
      <c r="T12" s="102">
        <f t="shared" si="6"/>
        <v>1278023936</v>
      </c>
      <c r="U12" s="90">
        <f t="shared" si="7"/>
        <v>0.13969247195641218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5543945587</v>
      </c>
      <c r="AA12" s="65">
        <f t="shared" si="11"/>
        <v>333756140</v>
      </c>
      <c r="AB12" s="65">
        <f t="shared" si="12"/>
        <v>5877701727</v>
      </c>
      <c r="AC12" s="90">
        <f t="shared" si="13"/>
        <v>0.64245329100557858</v>
      </c>
      <c r="AD12" s="64">
        <v>1709646914</v>
      </c>
      <c r="AE12" s="65">
        <v>76254122</v>
      </c>
      <c r="AF12" s="65">
        <f t="shared" si="14"/>
        <v>1785901036</v>
      </c>
      <c r="AG12" s="65">
        <v>9204252841</v>
      </c>
      <c r="AH12" s="65">
        <v>8667488493</v>
      </c>
      <c r="AI12" s="65">
        <v>5827526279</v>
      </c>
      <c r="AJ12" s="90">
        <f t="shared" si="15"/>
        <v>0.67234312265962648</v>
      </c>
      <c r="AK12" s="90">
        <f t="shared" si="16"/>
        <v>-0.28438143534399074</v>
      </c>
    </row>
    <row r="13" spans="1:37" s="7" customFormat="1" ht="13" x14ac:dyDescent="0.3">
      <c r="A13" s="23" t="s">
        <v>23</v>
      </c>
      <c r="B13" s="31" t="s">
        <v>69</v>
      </c>
      <c r="C13" s="32" t="s">
        <v>70</v>
      </c>
      <c r="D13" s="64">
        <v>2849756239</v>
      </c>
      <c r="E13" s="65">
        <v>235557737</v>
      </c>
      <c r="F13" s="67">
        <f t="shared" si="0"/>
        <v>3085313976</v>
      </c>
      <c r="G13" s="64">
        <v>2904908402</v>
      </c>
      <c r="H13" s="65">
        <v>239909207</v>
      </c>
      <c r="I13" s="67">
        <f t="shared" si="1"/>
        <v>3144817609</v>
      </c>
      <c r="J13" s="64">
        <v>658816994</v>
      </c>
      <c r="K13" s="65">
        <v>24895941</v>
      </c>
      <c r="L13" s="65">
        <f t="shared" si="2"/>
        <v>683712935</v>
      </c>
      <c r="M13" s="90">
        <f t="shared" si="3"/>
        <v>0.2216023848199753</v>
      </c>
      <c r="N13" s="100">
        <v>782135067</v>
      </c>
      <c r="O13" s="101">
        <v>48053756</v>
      </c>
      <c r="P13" s="102">
        <f t="shared" si="4"/>
        <v>830188823</v>
      </c>
      <c r="Q13" s="90">
        <f t="shared" si="5"/>
        <v>0.26907758155502548</v>
      </c>
      <c r="R13" s="100">
        <v>752365506</v>
      </c>
      <c r="S13" s="102">
        <v>24990273</v>
      </c>
      <c r="T13" s="102">
        <f t="shared" si="6"/>
        <v>777355779</v>
      </c>
      <c r="U13" s="90">
        <f t="shared" si="7"/>
        <v>0.24718628411877477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2193317567</v>
      </c>
      <c r="AA13" s="65">
        <f t="shared" si="11"/>
        <v>97939970</v>
      </c>
      <c r="AB13" s="65">
        <f t="shared" si="12"/>
        <v>2291257537</v>
      </c>
      <c r="AC13" s="90">
        <f t="shared" si="13"/>
        <v>0.72858201074770179</v>
      </c>
      <c r="AD13" s="64">
        <v>622930606</v>
      </c>
      <c r="AE13" s="65">
        <v>28771087</v>
      </c>
      <c r="AF13" s="65">
        <f t="shared" si="14"/>
        <v>651701693</v>
      </c>
      <c r="AG13" s="65">
        <v>2790945899</v>
      </c>
      <c r="AH13" s="65">
        <v>2832711146</v>
      </c>
      <c r="AI13" s="65">
        <v>2057782535</v>
      </c>
      <c r="AJ13" s="90">
        <f t="shared" si="15"/>
        <v>0.72643571085803893</v>
      </c>
      <c r="AK13" s="90">
        <f t="shared" si="16"/>
        <v>0.19280920603654161</v>
      </c>
    </row>
    <row r="14" spans="1:37" s="7" customFormat="1" ht="13" x14ac:dyDescent="0.3">
      <c r="A14" s="23" t="s">
        <v>23</v>
      </c>
      <c r="B14" s="31" t="s">
        <v>71</v>
      </c>
      <c r="C14" s="32" t="s">
        <v>72</v>
      </c>
      <c r="D14" s="64">
        <v>6008928300</v>
      </c>
      <c r="E14" s="65">
        <v>457358700</v>
      </c>
      <c r="F14" s="67">
        <f t="shared" si="0"/>
        <v>6466287000</v>
      </c>
      <c r="G14" s="64">
        <v>5982453105</v>
      </c>
      <c r="H14" s="65">
        <v>510867501</v>
      </c>
      <c r="I14" s="67">
        <f t="shared" si="1"/>
        <v>6493320606</v>
      </c>
      <c r="J14" s="64">
        <v>1428323380</v>
      </c>
      <c r="K14" s="65">
        <v>59874669</v>
      </c>
      <c r="L14" s="65">
        <f t="shared" si="2"/>
        <v>1488198049</v>
      </c>
      <c r="M14" s="90">
        <f t="shared" si="3"/>
        <v>0.23014723116991251</v>
      </c>
      <c r="N14" s="100">
        <v>1435647720</v>
      </c>
      <c r="O14" s="101">
        <v>103724826</v>
      </c>
      <c r="P14" s="102">
        <f t="shared" si="4"/>
        <v>1539372546</v>
      </c>
      <c r="Q14" s="90">
        <f t="shared" si="5"/>
        <v>0.23806127782450734</v>
      </c>
      <c r="R14" s="100">
        <v>1365894707</v>
      </c>
      <c r="S14" s="102">
        <v>82958714</v>
      </c>
      <c r="T14" s="102">
        <f t="shared" si="6"/>
        <v>1448853421</v>
      </c>
      <c r="U14" s="90">
        <f t="shared" si="7"/>
        <v>0.22312981429889989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4229865807</v>
      </c>
      <c r="AA14" s="65">
        <f t="shared" si="11"/>
        <v>246558209</v>
      </c>
      <c r="AB14" s="65">
        <f t="shared" si="12"/>
        <v>4476424016</v>
      </c>
      <c r="AC14" s="90">
        <f t="shared" si="13"/>
        <v>0.68938903338049651</v>
      </c>
      <c r="AD14" s="64">
        <v>1276348746</v>
      </c>
      <c r="AE14" s="65">
        <v>92546498</v>
      </c>
      <c r="AF14" s="65">
        <f t="shared" si="14"/>
        <v>1368895244</v>
      </c>
      <c r="AG14" s="65">
        <v>6200912300</v>
      </c>
      <c r="AH14" s="65">
        <v>6251722397</v>
      </c>
      <c r="AI14" s="65">
        <v>4526728900</v>
      </c>
      <c r="AJ14" s="90">
        <f t="shared" si="15"/>
        <v>0.72407708028946249</v>
      </c>
      <c r="AK14" s="90">
        <f t="shared" si="16"/>
        <v>5.8410734751592086E-2</v>
      </c>
    </row>
    <row r="15" spans="1:37" s="7" customFormat="1" ht="13" x14ac:dyDescent="0.3">
      <c r="A15" s="23" t="s">
        <v>23</v>
      </c>
      <c r="B15" s="31" t="s">
        <v>73</v>
      </c>
      <c r="C15" s="32" t="s">
        <v>74</v>
      </c>
      <c r="D15" s="64">
        <v>5724363741</v>
      </c>
      <c r="E15" s="65">
        <v>716060669</v>
      </c>
      <c r="F15" s="67">
        <f t="shared" si="0"/>
        <v>6440424410</v>
      </c>
      <c r="G15" s="64">
        <v>5728193851</v>
      </c>
      <c r="H15" s="65">
        <v>955210349</v>
      </c>
      <c r="I15" s="67">
        <f t="shared" si="1"/>
        <v>6683404200</v>
      </c>
      <c r="J15" s="64">
        <v>1180139352</v>
      </c>
      <c r="K15" s="65">
        <v>99403706</v>
      </c>
      <c r="L15" s="65">
        <f t="shared" si="2"/>
        <v>1279543058</v>
      </c>
      <c r="M15" s="90">
        <f t="shared" si="3"/>
        <v>0.19867371721858312</v>
      </c>
      <c r="N15" s="100">
        <v>1489241881</v>
      </c>
      <c r="O15" s="101">
        <v>245584294</v>
      </c>
      <c r="P15" s="102">
        <f t="shared" si="4"/>
        <v>1734826175</v>
      </c>
      <c r="Q15" s="90">
        <f t="shared" si="5"/>
        <v>0.26936519467666575</v>
      </c>
      <c r="R15" s="100">
        <v>1210108749</v>
      </c>
      <c r="S15" s="102">
        <v>172797365</v>
      </c>
      <c r="T15" s="102">
        <f t="shared" si="6"/>
        <v>1382906114</v>
      </c>
      <c r="U15" s="90">
        <f t="shared" si="7"/>
        <v>0.2069164265121059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3879489982</v>
      </c>
      <c r="AA15" s="65">
        <f t="shared" si="11"/>
        <v>517785365</v>
      </c>
      <c r="AB15" s="65">
        <f t="shared" si="12"/>
        <v>4397275347</v>
      </c>
      <c r="AC15" s="90">
        <f t="shared" si="13"/>
        <v>0.6579394595047835</v>
      </c>
      <c r="AD15" s="64">
        <v>1080276172</v>
      </c>
      <c r="AE15" s="65">
        <v>90392067</v>
      </c>
      <c r="AF15" s="65">
        <f t="shared" si="14"/>
        <v>1170668239</v>
      </c>
      <c r="AG15" s="65">
        <v>5960354691</v>
      </c>
      <c r="AH15" s="65">
        <v>6080042837</v>
      </c>
      <c r="AI15" s="65">
        <v>4228417497</v>
      </c>
      <c r="AJ15" s="90">
        <f t="shared" si="15"/>
        <v>0.69545850421777222</v>
      </c>
      <c r="AK15" s="90">
        <f t="shared" si="16"/>
        <v>0.18129634676114237</v>
      </c>
    </row>
    <row r="16" spans="1:37" s="7" customFormat="1" ht="13" x14ac:dyDescent="0.3">
      <c r="A16" s="23" t="s">
        <v>23</v>
      </c>
      <c r="B16" s="31" t="s">
        <v>75</v>
      </c>
      <c r="C16" s="32" t="s">
        <v>76</v>
      </c>
      <c r="D16" s="64">
        <v>3788023215</v>
      </c>
      <c r="E16" s="65">
        <v>216314250</v>
      </c>
      <c r="F16" s="67">
        <f t="shared" si="0"/>
        <v>4004337465</v>
      </c>
      <c r="G16" s="64">
        <v>3837219917</v>
      </c>
      <c r="H16" s="65">
        <v>192038982</v>
      </c>
      <c r="I16" s="67">
        <f t="shared" si="1"/>
        <v>4029258899</v>
      </c>
      <c r="J16" s="64">
        <v>916298314</v>
      </c>
      <c r="K16" s="65">
        <v>48010104</v>
      </c>
      <c r="L16" s="65">
        <f t="shared" si="2"/>
        <v>964308418</v>
      </c>
      <c r="M16" s="90">
        <f t="shared" si="3"/>
        <v>0.24081597178773242</v>
      </c>
      <c r="N16" s="100">
        <v>874677276</v>
      </c>
      <c r="O16" s="101">
        <v>49169954</v>
      </c>
      <c r="P16" s="102">
        <f t="shared" si="4"/>
        <v>923847230</v>
      </c>
      <c r="Q16" s="90">
        <f t="shared" si="5"/>
        <v>0.23071163159321789</v>
      </c>
      <c r="R16" s="100">
        <v>1187746175</v>
      </c>
      <c r="S16" s="102">
        <v>36537998</v>
      </c>
      <c r="T16" s="102">
        <f t="shared" si="6"/>
        <v>1224284173</v>
      </c>
      <c r="U16" s="90">
        <f t="shared" si="7"/>
        <v>0.30384847528756431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2978721765</v>
      </c>
      <c r="AA16" s="65">
        <f t="shared" si="11"/>
        <v>133718056</v>
      </c>
      <c r="AB16" s="65">
        <f t="shared" si="12"/>
        <v>3112439821</v>
      </c>
      <c r="AC16" s="90">
        <f t="shared" si="13"/>
        <v>0.77245962570746185</v>
      </c>
      <c r="AD16" s="64">
        <v>1171090908</v>
      </c>
      <c r="AE16" s="65">
        <v>26072752</v>
      </c>
      <c r="AF16" s="65">
        <f t="shared" si="14"/>
        <v>1197163660</v>
      </c>
      <c r="AG16" s="65">
        <v>4262431004</v>
      </c>
      <c r="AH16" s="65">
        <v>4263505762</v>
      </c>
      <c r="AI16" s="65">
        <v>2948188793</v>
      </c>
      <c r="AJ16" s="90">
        <f t="shared" si="15"/>
        <v>0.69149403274572141</v>
      </c>
      <c r="AK16" s="90">
        <f t="shared" si="16"/>
        <v>2.2653972807694434E-2</v>
      </c>
    </row>
    <row r="17" spans="1:37" s="7" customFormat="1" ht="13" x14ac:dyDescent="0.3">
      <c r="A17" s="23" t="s">
        <v>23</v>
      </c>
      <c r="B17" s="31" t="s">
        <v>77</v>
      </c>
      <c r="C17" s="32" t="s">
        <v>78</v>
      </c>
      <c r="D17" s="64">
        <v>5663182677</v>
      </c>
      <c r="E17" s="65">
        <v>241252400</v>
      </c>
      <c r="F17" s="67">
        <f t="shared" si="0"/>
        <v>5904435077</v>
      </c>
      <c r="G17" s="64">
        <v>6500287575</v>
      </c>
      <c r="H17" s="65">
        <v>236685507</v>
      </c>
      <c r="I17" s="67">
        <f t="shared" si="1"/>
        <v>6736973082</v>
      </c>
      <c r="J17" s="64">
        <v>1342644762</v>
      </c>
      <c r="K17" s="65">
        <v>28295642</v>
      </c>
      <c r="L17" s="65">
        <f t="shared" si="2"/>
        <v>1370940404</v>
      </c>
      <c r="M17" s="90">
        <f t="shared" si="3"/>
        <v>0.23218824258739496</v>
      </c>
      <c r="N17" s="100">
        <v>1213468392</v>
      </c>
      <c r="O17" s="101">
        <v>53756965</v>
      </c>
      <c r="P17" s="102">
        <f t="shared" si="4"/>
        <v>1267225357</v>
      </c>
      <c r="Q17" s="90">
        <f t="shared" si="5"/>
        <v>0.21462262527643336</v>
      </c>
      <c r="R17" s="100">
        <v>1191161408</v>
      </c>
      <c r="S17" s="102">
        <v>36541436</v>
      </c>
      <c r="T17" s="102">
        <f t="shared" si="6"/>
        <v>1227702844</v>
      </c>
      <c r="U17" s="90">
        <f t="shared" si="7"/>
        <v>0.18223359794626534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3747274562</v>
      </c>
      <c r="AA17" s="65">
        <f t="shared" si="11"/>
        <v>118594043</v>
      </c>
      <c r="AB17" s="65">
        <f t="shared" si="12"/>
        <v>3865868605</v>
      </c>
      <c r="AC17" s="90">
        <f t="shared" si="13"/>
        <v>0.57382871475750985</v>
      </c>
      <c r="AD17" s="64">
        <v>886039538</v>
      </c>
      <c r="AE17" s="65">
        <v>11823268</v>
      </c>
      <c r="AF17" s="65">
        <f t="shared" si="14"/>
        <v>897862806</v>
      </c>
      <c r="AG17" s="65">
        <v>5319739711</v>
      </c>
      <c r="AH17" s="65">
        <v>5667769506</v>
      </c>
      <c r="AI17" s="65">
        <v>3481954907</v>
      </c>
      <c r="AJ17" s="90">
        <f t="shared" si="15"/>
        <v>0.61434306799419802</v>
      </c>
      <c r="AK17" s="90">
        <f t="shared" si="16"/>
        <v>0.36736128927028977</v>
      </c>
    </row>
    <row r="18" spans="1:37" s="7" customFormat="1" ht="13" x14ac:dyDescent="0.3">
      <c r="A18" s="23" t="s">
        <v>23</v>
      </c>
      <c r="B18" s="31" t="s">
        <v>79</v>
      </c>
      <c r="C18" s="32" t="s">
        <v>80</v>
      </c>
      <c r="D18" s="64">
        <v>2516131497</v>
      </c>
      <c r="E18" s="65">
        <v>119789879</v>
      </c>
      <c r="F18" s="67">
        <f t="shared" si="0"/>
        <v>2635921376</v>
      </c>
      <c r="G18" s="64">
        <v>2790600910</v>
      </c>
      <c r="H18" s="65">
        <v>168955472</v>
      </c>
      <c r="I18" s="67">
        <f t="shared" si="1"/>
        <v>2959556382</v>
      </c>
      <c r="J18" s="64">
        <v>635475575</v>
      </c>
      <c r="K18" s="65">
        <v>9259524</v>
      </c>
      <c r="L18" s="65">
        <f t="shared" si="2"/>
        <v>644735099</v>
      </c>
      <c r="M18" s="90">
        <f t="shared" si="3"/>
        <v>0.24459572461845691</v>
      </c>
      <c r="N18" s="100">
        <v>619689295</v>
      </c>
      <c r="O18" s="101">
        <v>69436434</v>
      </c>
      <c r="P18" s="102">
        <f t="shared" si="4"/>
        <v>689125729</v>
      </c>
      <c r="Q18" s="90">
        <f t="shared" si="5"/>
        <v>0.26143637487615262</v>
      </c>
      <c r="R18" s="100">
        <v>625279891</v>
      </c>
      <c r="S18" s="102">
        <v>22044018</v>
      </c>
      <c r="T18" s="102">
        <f t="shared" si="6"/>
        <v>647323909</v>
      </c>
      <c r="U18" s="90">
        <f t="shared" si="7"/>
        <v>0.21872329006367955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f t="shared" si="10"/>
        <v>1880444761</v>
      </c>
      <c r="AA18" s="65">
        <f t="shared" si="11"/>
        <v>100739976</v>
      </c>
      <c r="AB18" s="65">
        <f t="shared" si="12"/>
        <v>1981184737</v>
      </c>
      <c r="AC18" s="90">
        <f t="shared" si="13"/>
        <v>0.66941949443827153</v>
      </c>
      <c r="AD18" s="64">
        <v>648781942</v>
      </c>
      <c r="AE18" s="65">
        <v>14052163</v>
      </c>
      <c r="AF18" s="65">
        <f t="shared" si="14"/>
        <v>662834105</v>
      </c>
      <c r="AG18" s="65">
        <v>2837393498</v>
      </c>
      <c r="AH18" s="65">
        <v>2945289345</v>
      </c>
      <c r="AI18" s="65">
        <v>1959203514</v>
      </c>
      <c r="AJ18" s="90">
        <f t="shared" si="15"/>
        <v>0.66519899558459172</v>
      </c>
      <c r="AK18" s="90">
        <f t="shared" si="16"/>
        <v>-2.3399815855884465E-2</v>
      </c>
    </row>
    <row r="19" spans="1:37" s="7" customFormat="1" ht="13" x14ac:dyDescent="0.3">
      <c r="A19" s="23" t="s">
        <v>23</v>
      </c>
      <c r="B19" s="31" t="s">
        <v>81</v>
      </c>
      <c r="C19" s="32" t="s">
        <v>82</v>
      </c>
      <c r="D19" s="64">
        <v>4556980897</v>
      </c>
      <c r="E19" s="65">
        <v>720934000</v>
      </c>
      <c r="F19" s="67">
        <f t="shared" si="0"/>
        <v>5277914897</v>
      </c>
      <c r="G19" s="64">
        <v>4916980897</v>
      </c>
      <c r="H19" s="65">
        <v>799815637</v>
      </c>
      <c r="I19" s="67">
        <f t="shared" si="1"/>
        <v>5716796534</v>
      </c>
      <c r="J19" s="64">
        <v>1117659208</v>
      </c>
      <c r="K19" s="65">
        <v>149170828</v>
      </c>
      <c r="L19" s="65">
        <f t="shared" si="2"/>
        <v>1266830036</v>
      </c>
      <c r="M19" s="90">
        <f t="shared" si="3"/>
        <v>0.24002471823107155</v>
      </c>
      <c r="N19" s="100">
        <v>1179582648</v>
      </c>
      <c r="O19" s="101">
        <v>228997712</v>
      </c>
      <c r="P19" s="102">
        <f t="shared" si="4"/>
        <v>1408580360</v>
      </c>
      <c r="Q19" s="90">
        <f t="shared" si="5"/>
        <v>0.26688197659281054</v>
      </c>
      <c r="R19" s="100">
        <v>1191669161</v>
      </c>
      <c r="S19" s="102">
        <v>181535690</v>
      </c>
      <c r="T19" s="102">
        <f t="shared" si="6"/>
        <v>1373204851</v>
      </c>
      <c r="U19" s="90">
        <f t="shared" si="7"/>
        <v>0.24020530428764075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f t="shared" si="10"/>
        <v>3488911017</v>
      </c>
      <c r="AA19" s="65">
        <f t="shared" si="11"/>
        <v>559704230</v>
      </c>
      <c r="AB19" s="65">
        <f t="shared" si="12"/>
        <v>4048615247</v>
      </c>
      <c r="AC19" s="90">
        <f t="shared" si="13"/>
        <v>0.70819649132539864</v>
      </c>
      <c r="AD19" s="64">
        <v>1092403716</v>
      </c>
      <c r="AE19" s="65">
        <v>154522962</v>
      </c>
      <c r="AF19" s="65">
        <f t="shared" si="14"/>
        <v>1246926678</v>
      </c>
      <c r="AG19" s="65">
        <v>4905273512</v>
      </c>
      <c r="AH19" s="65">
        <v>5084831290</v>
      </c>
      <c r="AI19" s="65">
        <v>3716484677</v>
      </c>
      <c r="AJ19" s="90">
        <f t="shared" si="15"/>
        <v>0.73089635919857632</v>
      </c>
      <c r="AK19" s="90">
        <f t="shared" si="16"/>
        <v>0.10127153041792569</v>
      </c>
    </row>
    <row r="20" spans="1:37" s="7" customFormat="1" ht="13" x14ac:dyDescent="0.3">
      <c r="A20" s="23" t="s">
        <v>23</v>
      </c>
      <c r="B20" s="31" t="s">
        <v>83</v>
      </c>
      <c r="C20" s="32" t="s">
        <v>84</v>
      </c>
      <c r="D20" s="64">
        <v>3212506151</v>
      </c>
      <c r="E20" s="65">
        <v>627331283</v>
      </c>
      <c r="F20" s="67">
        <f t="shared" si="0"/>
        <v>3839837434</v>
      </c>
      <c r="G20" s="64">
        <v>3484059509</v>
      </c>
      <c r="H20" s="65">
        <v>632781213</v>
      </c>
      <c r="I20" s="67">
        <f t="shared" si="1"/>
        <v>4116840722</v>
      </c>
      <c r="J20" s="64">
        <v>792109776</v>
      </c>
      <c r="K20" s="65">
        <v>94214230</v>
      </c>
      <c r="L20" s="65">
        <f t="shared" si="2"/>
        <v>886324006</v>
      </c>
      <c r="M20" s="90">
        <f t="shared" si="3"/>
        <v>0.23082331511016776</v>
      </c>
      <c r="N20" s="100">
        <v>643807582</v>
      </c>
      <c r="O20" s="101">
        <v>202604216</v>
      </c>
      <c r="P20" s="102">
        <f t="shared" si="4"/>
        <v>846411798</v>
      </c>
      <c r="Q20" s="90">
        <f t="shared" si="5"/>
        <v>0.22042907090425537</v>
      </c>
      <c r="R20" s="100">
        <v>829887906</v>
      </c>
      <c r="S20" s="102">
        <v>67761912</v>
      </c>
      <c r="T20" s="102">
        <f t="shared" si="6"/>
        <v>897649818</v>
      </c>
      <c r="U20" s="90">
        <f t="shared" si="7"/>
        <v>0.21804336835356439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f t="shared" si="10"/>
        <v>2265805264</v>
      </c>
      <c r="AA20" s="65">
        <f t="shared" si="11"/>
        <v>364580358</v>
      </c>
      <c r="AB20" s="65">
        <f t="shared" si="12"/>
        <v>2630385622</v>
      </c>
      <c r="AC20" s="90">
        <f t="shared" si="13"/>
        <v>0.63893305561798219</v>
      </c>
      <c r="AD20" s="64">
        <v>774374366</v>
      </c>
      <c r="AE20" s="65">
        <v>109834343</v>
      </c>
      <c r="AF20" s="65">
        <f t="shared" si="14"/>
        <v>884208709</v>
      </c>
      <c r="AG20" s="65">
        <v>3542233730</v>
      </c>
      <c r="AH20" s="65">
        <v>3817982570</v>
      </c>
      <c r="AI20" s="65">
        <v>2471287150</v>
      </c>
      <c r="AJ20" s="90">
        <f t="shared" si="15"/>
        <v>0.64727565008239418</v>
      </c>
      <c r="AK20" s="90">
        <f t="shared" si="16"/>
        <v>1.5201285469356396E-2</v>
      </c>
    </row>
    <row r="21" spans="1:37" s="7" customFormat="1" ht="13" x14ac:dyDescent="0.3">
      <c r="A21" s="23" t="s">
        <v>23</v>
      </c>
      <c r="B21" s="31" t="s">
        <v>85</v>
      </c>
      <c r="C21" s="32" t="s">
        <v>86</v>
      </c>
      <c r="D21" s="64">
        <v>2818588356</v>
      </c>
      <c r="E21" s="65">
        <v>373906000</v>
      </c>
      <c r="F21" s="67">
        <f t="shared" si="0"/>
        <v>3192494356</v>
      </c>
      <c r="G21" s="64">
        <v>2838380356</v>
      </c>
      <c r="H21" s="65">
        <v>461434364</v>
      </c>
      <c r="I21" s="67">
        <f t="shared" si="1"/>
        <v>3299814720</v>
      </c>
      <c r="J21" s="64">
        <v>726821050</v>
      </c>
      <c r="K21" s="65">
        <v>45946699</v>
      </c>
      <c r="L21" s="65">
        <f t="shared" si="2"/>
        <v>772767749</v>
      </c>
      <c r="M21" s="90">
        <f t="shared" si="3"/>
        <v>0.24205767115849522</v>
      </c>
      <c r="N21" s="100">
        <v>891939128</v>
      </c>
      <c r="O21" s="101">
        <v>109602739</v>
      </c>
      <c r="P21" s="102">
        <f t="shared" si="4"/>
        <v>1001541867</v>
      </c>
      <c r="Q21" s="90">
        <f t="shared" si="5"/>
        <v>0.31371766252857863</v>
      </c>
      <c r="R21" s="100">
        <v>848869539</v>
      </c>
      <c r="S21" s="102">
        <v>26967048</v>
      </c>
      <c r="T21" s="102">
        <f t="shared" si="6"/>
        <v>875836587</v>
      </c>
      <c r="U21" s="90">
        <f t="shared" si="7"/>
        <v>0.26541992848616663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f t="shared" si="10"/>
        <v>2467629717</v>
      </c>
      <c r="AA21" s="65">
        <f t="shared" si="11"/>
        <v>182516486</v>
      </c>
      <c r="AB21" s="65">
        <f t="shared" si="12"/>
        <v>2650146203</v>
      </c>
      <c r="AC21" s="90">
        <f t="shared" si="13"/>
        <v>0.80311969849022313</v>
      </c>
      <c r="AD21" s="64">
        <v>759204917</v>
      </c>
      <c r="AE21" s="65">
        <v>112300332</v>
      </c>
      <c r="AF21" s="65">
        <f t="shared" si="14"/>
        <v>871505249</v>
      </c>
      <c r="AG21" s="65">
        <v>3045887951</v>
      </c>
      <c r="AH21" s="65">
        <v>3366073945</v>
      </c>
      <c r="AI21" s="65">
        <v>2283526862</v>
      </c>
      <c r="AJ21" s="90">
        <f t="shared" si="15"/>
        <v>0.67839474096876973</v>
      </c>
      <c r="AK21" s="90">
        <f t="shared" si="16"/>
        <v>4.9699505596436655E-3</v>
      </c>
    </row>
    <row r="22" spans="1:37" s="7" customFormat="1" ht="13" x14ac:dyDescent="0.3">
      <c r="A22" s="23" t="s">
        <v>23</v>
      </c>
      <c r="B22" s="31" t="s">
        <v>87</v>
      </c>
      <c r="C22" s="32" t="s">
        <v>88</v>
      </c>
      <c r="D22" s="64">
        <v>6732717976</v>
      </c>
      <c r="E22" s="65">
        <v>482704389</v>
      </c>
      <c r="F22" s="67">
        <f t="shared" si="0"/>
        <v>7215422365</v>
      </c>
      <c r="G22" s="64">
        <v>6768710051</v>
      </c>
      <c r="H22" s="65">
        <v>512287314</v>
      </c>
      <c r="I22" s="67">
        <f t="shared" si="1"/>
        <v>7280997365</v>
      </c>
      <c r="J22" s="64">
        <v>802357906</v>
      </c>
      <c r="K22" s="65">
        <v>43323766</v>
      </c>
      <c r="L22" s="65">
        <f t="shared" si="2"/>
        <v>845681672</v>
      </c>
      <c r="M22" s="90">
        <f t="shared" si="3"/>
        <v>0.11720473580343208</v>
      </c>
      <c r="N22" s="100">
        <v>938095620</v>
      </c>
      <c r="O22" s="101">
        <v>90482868</v>
      </c>
      <c r="P22" s="102">
        <f t="shared" si="4"/>
        <v>1028578488</v>
      </c>
      <c r="Q22" s="90">
        <f t="shared" si="5"/>
        <v>0.14255277598014873</v>
      </c>
      <c r="R22" s="100">
        <v>1841335624</v>
      </c>
      <c r="S22" s="102">
        <v>13444165</v>
      </c>
      <c r="T22" s="102">
        <f t="shared" si="6"/>
        <v>1854779789</v>
      </c>
      <c r="U22" s="90">
        <f t="shared" si="7"/>
        <v>0.25474254364051674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f t="shared" si="10"/>
        <v>3581789150</v>
      </c>
      <c r="AA22" s="65">
        <f t="shared" si="11"/>
        <v>147250799</v>
      </c>
      <c r="AB22" s="65">
        <f t="shared" si="12"/>
        <v>3729039949</v>
      </c>
      <c r="AC22" s="90">
        <f t="shared" si="13"/>
        <v>0.51216059587188167</v>
      </c>
      <c r="AD22" s="64">
        <v>990533543</v>
      </c>
      <c r="AE22" s="65">
        <v>78890866</v>
      </c>
      <c r="AF22" s="65">
        <f t="shared" si="14"/>
        <v>1069424409</v>
      </c>
      <c r="AG22" s="65">
        <v>8173477312</v>
      </c>
      <c r="AH22" s="65">
        <v>7803770706</v>
      </c>
      <c r="AI22" s="65">
        <v>3598720678</v>
      </c>
      <c r="AJ22" s="90">
        <f t="shared" si="15"/>
        <v>0.46115151425875328</v>
      </c>
      <c r="AK22" s="90">
        <f t="shared" si="16"/>
        <v>0.73437203545257779</v>
      </c>
    </row>
    <row r="23" spans="1:37" s="7" customFormat="1" ht="13" x14ac:dyDescent="0.3">
      <c r="A23" s="23" t="s">
        <v>23</v>
      </c>
      <c r="B23" s="31" t="s">
        <v>89</v>
      </c>
      <c r="C23" s="32" t="s">
        <v>90</v>
      </c>
      <c r="D23" s="64">
        <v>5083259500</v>
      </c>
      <c r="E23" s="65">
        <v>265985449</v>
      </c>
      <c r="F23" s="67">
        <f t="shared" si="0"/>
        <v>5349244949</v>
      </c>
      <c r="G23" s="64">
        <v>5076062832</v>
      </c>
      <c r="H23" s="65">
        <v>290842848</v>
      </c>
      <c r="I23" s="67">
        <f t="shared" si="1"/>
        <v>5366905680</v>
      </c>
      <c r="J23" s="64">
        <v>678734925</v>
      </c>
      <c r="K23" s="65">
        <v>9058835</v>
      </c>
      <c r="L23" s="65">
        <f t="shared" si="2"/>
        <v>687793760</v>
      </c>
      <c r="M23" s="90">
        <f t="shared" si="3"/>
        <v>0.12857772761529226</v>
      </c>
      <c r="N23" s="100">
        <v>1003547658</v>
      </c>
      <c r="O23" s="101">
        <v>39143059</v>
      </c>
      <c r="P23" s="102">
        <f t="shared" si="4"/>
        <v>1042690717</v>
      </c>
      <c r="Q23" s="90">
        <f t="shared" si="5"/>
        <v>0.19492297080075255</v>
      </c>
      <c r="R23" s="100">
        <v>1766782535</v>
      </c>
      <c r="S23" s="102">
        <v>44379830</v>
      </c>
      <c r="T23" s="102">
        <f t="shared" si="6"/>
        <v>1811162365</v>
      </c>
      <c r="U23" s="90">
        <f t="shared" si="7"/>
        <v>0.33746864077551669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f t="shared" si="10"/>
        <v>3449065118</v>
      </c>
      <c r="AA23" s="65">
        <f t="shared" si="11"/>
        <v>92581724</v>
      </c>
      <c r="AB23" s="65">
        <f t="shared" si="12"/>
        <v>3541646842</v>
      </c>
      <c r="AC23" s="90">
        <f t="shared" si="13"/>
        <v>0.65990480421485631</v>
      </c>
      <c r="AD23" s="64">
        <v>1718392884</v>
      </c>
      <c r="AE23" s="65">
        <v>35076910</v>
      </c>
      <c r="AF23" s="65">
        <f t="shared" si="14"/>
        <v>1753469794</v>
      </c>
      <c r="AG23" s="65">
        <v>4498890604</v>
      </c>
      <c r="AH23" s="65">
        <v>5357161453</v>
      </c>
      <c r="AI23" s="65">
        <v>3209482558</v>
      </c>
      <c r="AJ23" s="90">
        <f t="shared" si="15"/>
        <v>0.59910133121014975</v>
      </c>
      <c r="AK23" s="90">
        <f t="shared" si="16"/>
        <v>3.2901947440105106E-2</v>
      </c>
    </row>
    <row r="24" spans="1:37" s="7" customFormat="1" ht="13" x14ac:dyDescent="0.3">
      <c r="A24" s="23" t="s">
        <v>23</v>
      </c>
      <c r="B24" s="31" t="s">
        <v>91</v>
      </c>
      <c r="C24" s="32" t="s">
        <v>92</v>
      </c>
      <c r="D24" s="64">
        <v>2481714008</v>
      </c>
      <c r="E24" s="65">
        <v>234198250</v>
      </c>
      <c r="F24" s="67">
        <f t="shared" si="0"/>
        <v>2715912258</v>
      </c>
      <c r="G24" s="64">
        <v>2630714135</v>
      </c>
      <c r="H24" s="65">
        <v>294640511</v>
      </c>
      <c r="I24" s="67">
        <f t="shared" si="1"/>
        <v>2925354646</v>
      </c>
      <c r="J24" s="64">
        <v>538394663</v>
      </c>
      <c r="K24" s="65">
        <v>25230020</v>
      </c>
      <c r="L24" s="65">
        <f t="shared" si="2"/>
        <v>563624683</v>
      </c>
      <c r="M24" s="90">
        <f t="shared" si="3"/>
        <v>0.20752683793071197</v>
      </c>
      <c r="N24" s="100">
        <v>562264208</v>
      </c>
      <c r="O24" s="101">
        <v>63150351</v>
      </c>
      <c r="P24" s="102">
        <f t="shared" si="4"/>
        <v>625414559</v>
      </c>
      <c r="Q24" s="90">
        <f t="shared" si="5"/>
        <v>0.23027789545033234</v>
      </c>
      <c r="R24" s="100">
        <v>-42737386</v>
      </c>
      <c r="S24" s="102">
        <v>48645863</v>
      </c>
      <c r="T24" s="102">
        <f t="shared" si="6"/>
        <v>5908477</v>
      </c>
      <c r="U24" s="90">
        <f t="shared" si="7"/>
        <v>2.0197472494758845E-3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f t="shared" si="10"/>
        <v>1057921485</v>
      </c>
      <c r="AA24" s="65">
        <f t="shared" si="11"/>
        <v>137026234</v>
      </c>
      <c r="AB24" s="65">
        <f t="shared" si="12"/>
        <v>1194947719</v>
      </c>
      <c r="AC24" s="90">
        <f t="shared" si="13"/>
        <v>0.40847960797981142</v>
      </c>
      <c r="AD24" s="64">
        <v>471579682</v>
      </c>
      <c r="AE24" s="65">
        <v>43730332</v>
      </c>
      <c r="AF24" s="65">
        <f t="shared" si="14"/>
        <v>515310014</v>
      </c>
      <c r="AG24" s="65">
        <v>2458877329</v>
      </c>
      <c r="AH24" s="65">
        <v>2628110241</v>
      </c>
      <c r="AI24" s="65">
        <v>1647860821</v>
      </c>
      <c r="AJ24" s="90">
        <f t="shared" si="15"/>
        <v>0.62701358386434602</v>
      </c>
      <c r="AK24" s="90">
        <f t="shared" si="16"/>
        <v>-0.98853413122299616</v>
      </c>
    </row>
    <row r="25" spans="1:37" s="7" customFormat="1" ht="13" x14ac:dyDescent="0.3">
      <c r="A25" s="23" t="s">
        <v>23</v>
      </c>
      <c r="B25" s="31" t="s">
        <v>93</v>
      </c>
      <c r="C25" s="32" t="s">
        <v>94</v>
      </c>
      <c r="D25" s="64">
        <v>3677014677</v>
      </c>
      <c r="E25" s="65">
        <v>714165948</v>
      </c>
      <c r="F25" s="67">
        <f t="shared" si="0"/>
        <v>4391180625</v>
      </c>
      <c r="G25" s="64">
        <v>3738406736</v>
      </c>
      <c r="H25" s="65">
        <v>741954086</v>
      </c>
      <c r="I25" s="67">
        <f t="shared" si="1"/>
        <v>4480360822</v>
      </c>
      <c r="J25" s="64">
        <v>832218134</v>
      </c>
      <c r="K25" s="65">
        <v>39832782</v>
      </c>
      <c r="L25" s="65">
        <f t="shared" si="2"/>
        <v>872050916</v>
      </c>
      <c r="M25" s="90">
        <f t="shared" si="3"/>
        <v>0.19859144737413301</v>
      </c>
      <c r="N25" s="100">
        <v>868678788</v>
      </c>
      <c r="O25" s="101">
        <v>172851342</v>
      </c>
      <c r="P25" s="102">
        <f t="shared" si="4"/>
        <v>1041530130</v>
      </c>
      <c r="Q25" s="90">
        <f t="shared" si="5"/>
        <v>0.23718681123484872</v>
      </c>
      <c r="R25" s="100">
        <v>809669196</v>
      </c>
      <c r="S25" s="102">
        <v>101849053</v>
      </c>
      <c r="T25" s="102">
        <f t="shared" si="6"/>
        <v>911518249</v>
      </c>
      <c r="U25" s="90">
        <f t="shared" si="7"/>
        <v>0.20344750907653572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f t="shared" si="10"/>
        <v>2510566118</v>
      </c>
      <c r="AA25" s="65">
        <f t="shared" si="11"/>
        <v>314533177</v>
      </c>
      <c r="AB25" s="65">
        <f t="shared" si="12"/>
        <v>2825099295</v>
      </c>
      <c r="AC25" s="90">
        <f t="shared" si="13"/>
        <v>0.63055173617443083</v>
      </c>
      <c r="AD25" s="64">
        <v>692520319</v>
      </c>
      <c r="AE25" s="65">
        <v>71286095</v>
      </c>
      <c r="AF25" s="65">
        <f t="shared" si="14"/>
        <v>763806414</v>
      </c>
      <c r="AG25" s="65">
        <v>4095004389</v>
      </c>
      <c r="AH25" s="65">
        <v>4015851263</v>
      </c>
      <c r="AI25" s="65">
        <v>2654547712</v>
      </c>
      <c r="AJ25" s="90">
        <f t="shared" si="15"/>
        <v>0.66101743768690968</v>
      </c>
      <c r="AK25" s="90">
        <f t="shared" si="16"/>
        <v>0.19338910002921228</v>
      </c>
    </row>
    <row r="26" spans="1:37" s="7" customFormat="1" ht="13" x14ac:dyDescent="0.3">
      <c r="A26" s="23" t="s">
        <v>23</v>
      </c>
      <c r="B26" s="31" t="s">
        <v>95</v>
      </c>
      <c r="C26" s="32" t="s">
        <v>96</v>
      </c>
      <c r="D26" s="64">
        <v>2741080854</v>
      </c>
      <c r="E26" s="65">
        <v>642490175</v>
      </c>
      <c r="F26" s="67">
        <f t="shared" si="0"/>
        <v>3383571029</v>
      </c>
      <c r="G26" s="64">
        <v>2831662033</v>
      </c>
      <c r="H26" s="65">
        <v>594994274</v>
      </c>
      <c r="I26" s="67">
        <f t="shared" si="1"/>
        <v>3426656307</v>
      </c>
      <c r="J26" s="64">
        <v>340999736</v>
      </c>
      <c r="K26" s="65">
        <v>51098535</v>
      </c>
      <c r="L26" s="65">
        <f t="shared" si="2"/>
        <v>392098271</v>
      </c>
      <c r="M26" s="90">
        <f t="shared" si="3"/>
        <v>0.1158829732372673</v>
      </c>
      <c r="N26" s="100">
        <v>751977900</v>
      </c>
      <c r="O26" s="101">
        <v>120751714</v>
      </c>
      <c r="P26" s="102">
        <f t="shared" si="4"/>
        <v>872729614</v>
      </c>
      <c r="Q26" s="90">
        <f t="shared" si="5"/>
        <v>0.2579315186588329</v>
      </c>
      <c r="R26" s="100">
        <v>527925410</v>
      </c>
      <c r="S26" s="102">
        <v>81000180</v>
      </c>
      <c r="T26" s="102">
        <f t="shared" si="6"/>
        <v>608925590</v>
      </c>
      <c r="U26" s="90">
        <f t="shared" si="7"/>
        <v>0.17770255766710016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f t="shared" si="10"/>
        <v>1620903046</v>
      </c>
      <c r="AA26" s="65">
        <f t="shared" si="11"/>
        <v>252850429</v>
      </c>
      <c r="AB26" s="65">
        <f t="shared" si="12"/>
        <v>1873753475</v>
      </c>
      <c r="AC26" s="90">
        <f t="shared" si="13"/>
        <v>0.54681686960325782</v>
      </c>
      <c r="AD26" s="64">
        <v>827529115</v>
      </c>
      <c r="AE26" s="65">
        <v>76591474</v>
      </c>
      <c r="AF26" s="65">
        <f t="shared" si="14"/>
        <v>904120589</v>
      </c>
      <c r="AG26" s="65">
        <v>3111079435</v>
      </c>
      <c r="AH26" s="65">
        <v>3047355490</v>
      </c>
      <c r="AI26" s="65">
        <v>1737222732</v>
      </c>
      <c r="AJ26" s="90">
        <f t="shared" si="15"/>
        <v>0.57007550897844217</v>
      </c>
      <c r="AK26" s="90">
        <f t="shared" si="16"/>
        <v>-0.32649958710319782</v>
      </c>
    </row>
    <row r="27" spans="1:37" s="7" customFormat="1" ht="13" x14ac:dyDescent="0.3">
      <c r="A27" s="23" t="s">
        <v>23</v>
      </c>
      <c r="B27" s="33" t="s">
        <v>97</v>
      </c>
      <c r="C27" s="32" t="s">
        <v>98</v>
      </c>
      <c r="D27" s="64">
        <v>3907340809</v>
      </c>
      <c r="E27" s="65">
        <v>907018426</v>
      </c>
      <c r="F27" s="67">
        <f t="shared" si="0"/>
        <v>4814359235</v>
      </c>
      <c r="G27" s="64">
        <v>4017387108</v>
      </c>
      <c r="H27" s="65">
        <v>1259307524</v>
      </c>
      <c r="I27" s="67">
        <f t="shared" si="1"/>
        <v>5276694632</v>
      </c>
      <c r="J27" s="64">
        <v>638650656</v>
      </c>
      <c r="K27" s="65">
        <v>159022097</v>
      </c>
      <c r="L27" s="65">
        <f t="shared" si="2"/>
        <v>797672753</v>
      </c>
      <c r="M27" s="90">
        <f t="shared" si="3"/>
        <v>0.16568617214955295</v>
      </c>
      <c r="N27" s="100">
        <v>901411533</v>
      </c>
      <c r="O27" s="101">
        <v>316299988</v>
      </c>
      <c r="P27" s="102">
        <f t="shared" si="4"/>
        <v>1217711521</v>
      </c>
      <c r="Q27" s="90">
        <f t="shared" si="5"/>
        <v>0.25293324855098809</v>
      </c>
      <c r="R27" s="100">
        <v>744909565</v>
      </c>
      <c r="S27" s="102">
        <v>189040441</v>
      </c>
      <c r="T27" s="102">
        <f t="shared" si="6"/>
        <v>933950006</v>
      </c>
      <c r="U27" s="90">
        <f t="shared" si="7"/>
        <v>0.1769952728240424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f t="shared" si="10"/>
        <v>2284971754</v>
      </c>
      <c r="AA27" s="65">
        <f t="shared" si="11"/>
        <v>664362526</v>
      </c>
      <c r="AB27" s="65">
        <f t="shared" si="12"/>
        <v>2949334280</v>
      </c>
      <c r="AC27" s="90">
        <f t="shared" si="13"/>
        <v>0.55893594109351141</v>
      </c>
      <c r="AD27" s="64">
        <v>655397912</v>
      </c>
      <c r="AE27" s="65">
        <v>261408108</v>
      </c>
      <c r="AF27" s="65">
        <f t="shared" si="14"/>
        <v>916806020</v>
      </c>
      <c r="AG27" s="65">
        <v>4726436898</v>
      </c>
      <c r="AH27" s="65">
        <v>5302346235</v>
      </c>
      <c r="AI27" s="65">
        <v>2848387100</v>
      </c>
      <c r="AJ27" s="90">
        <f t="shared" si="15"/>
        <v>0.5371937202437328</v>
      </c>
      <c r="AK27" s="90">
        <f t="shared" si="16"/>
        <v>1.8699687421336986E-2</v>
      </c>
    </row>
    <row r="28" spans="1:37" s="7" customFormat="1" ht="13" x14ac:dyDescent="0.3">
      <c r="A28" s="34" t="s">
        <v>0</v>
      </c>
      <c r="B28" s="35" t="s">
        <v>617</v>
      </c>
      <c r="C28" s="34" t="s">
        <v>0</v>
      </c>
      <c r="D28" s="68">
        <f>SUM(D9:D27)</f>
        <v>88949718660</v>
      </c>
      <c r="E28" s="69">
        <f>SUM(E9:E27)</f>
        <v>8629551115</v>
      </c>
      <c r="F28" s="70">
        <f t="shared" si="0"/>
        <v>97579269775</v>
      </c>
      <c r="G28" s="68">
        <f>SUM(G9:G27)</f>
        <v>90856763944</v>
      </c>
      <c r="H28" s="69">
        <f>SUM(H9:H27)</f>
        <v>9953016831</v>
      </c>
      <c r="I28" s="70">
        <f t="shared" si="1"/>
        <v>100809780775</v>
      </c>
      <c r="J28" s="68">
        <f>SUM(J9:J27)</f>
        <v>18312410103</v>
      </c>
      <c r="K28" s="69">
        <f>SUM(K9:K27)</f>
        <v>1121950542</v>
      </c>
      <c r="L28" s="69">
        <f t="shared" si="2"/>
        <v>19434360645</v>
      </c>
      <c r="M28" s="91">
        <f t="shared" si="3"/>
        <v>0.19916485017578109</v>
      </c>
      <c r="N28" s="103">
        <f>SUM(N9:N27)</f>
        <v>19547728989</v>
      </c>
      <c r="O28" s="104">
        <f>SUM(O9:O27)</f>
        <v>2320399837</v>
      </c>
      <c r="P28" s="105">
        <f t="shared" si="4"/>
        <v>21868128826</v>
      </c>
      <c r="Q28" s="91">
        <f t="shared" si="5"/>
        <v>0.22410629713077293</v>
      </c>
      <c r="R28" s="103">
        <f>SUM(R9:R27)</f>
        <v>19822694121</v>
      </c>
      <c r="S28" s="105">
        <f>SUM(S9:S27)</f>
        <v>1448949885</v>
      </c>
      <c r="T28" s="105">
        <f t="shared" si="6"/>
        <v>21271644006</v>
      </c>
      <c r="U28" s="91">
        <f t="shared" si="7"/>
        <v>0.21100773994813798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f t="shared" si="10"/>
        <v>57682833213</v>
      </c>
      <c r="AA28" s="69">
        <f t="shared" si="11"/>
        <v>4891300264</v>
      </c>
      <c r="AB28" s="69">
        <f t="shared" si="12"/>
        <v>62574133477</v>
      </c>
      <c r="AC28" s="91">
        <f t="shared" si="13"/>
        <v>0.62071490480334301</v>
      </c>
      <c r="AD28" s="68">
        <f>SUM(AD9:AD27)</f>
        <v>18931684359</v>
      </c>
      <c r="AE28" s="69">
        <f>SUM(AE9:AE27)</f>
        <v>1411593103</v>
      </c>
      <c r="AF28" s="69">
        <f t="shared" si="14"/>
        <v>20343277462</v>
      </c>
      <c r="AG28" s="69">
        <f>SUM(AG9:AG27)</f>
        <v>91925470929</v>
      </c>
      <c r="AH28" s="69">
        <f>SUM(AH9:AH27)</f>
        <v>94671216246</v>
      </c>
      <c r="AI28" s="69">
        <f>SUM(AI9:AI27)</f>
        <v>60792191567</v>
      </c>
      <c r="AJ28" s="91">
        <f t="shared" si="15"/>
        <v>0.64214017710550497</v>
      </c>
      <c r="AK28" s="91">
        <f t="shared" si="16"/>
        <v>4.5635052942385013E-2</v>
      </c>
    </row>
    <row r="29" spans="1:37" s="7" customFormat="1" ht="12.75" customHeight="1" x14ac:dyDescent="0.3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ht="13" x14ac:dyDescent="0.3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44</v>
      </c>
      <c r="C9" s="57" t="s">
        <v>45</v>
      </c>
      <c r="D9" s="77">
        <v>10949607478</v>
      </c>
      <c r="E9" s="78">
        <v>1159708535</v>
      </c>
      <c r="F9" s="79">
        <f>$D9       +$E9</f>
        <v>12109316013</v>
      </c>
      <c r="G9" s="77">
        <v>10919545679</v>
      </c>
      <c r="H9" s="78">
        <v>1549219884</v>
      </c>
      <c r="I9" s="79">
        <f>$G9       +$H9</f>
        <v>12468765563</v>
      </c>
      <c r="J9" s="77">
        <v>2986756274</v>
      </c>
      <c r="K9" s="78">
        <v>118909850</v>
      </c>
      <c r="L9" s="78">
        <f>$J9       +$K9</f>
        <v>3105666124</v>
      </c>
      <c r="M9" s="95">
        <f>IF(($F9       =0),0,($L9       /$F9       ))</f>
        <v>0.25646916148409216</v>
      </c>
      <c r="N9" s="77">
        <v>2974046940</v>
      </c>
      <c r="O9" s="78">
        <v>374188417</v>
      </c>
      <c r="P9" s="78">
        <f>$N9       +$O9</f>
        <v>3348235357</v>
      </c>
      <c r="Q9" s="95">
        <f>IF(($F9       =0),0,($P9       /$F9       ))</f>
        <v>0.27650078281923518</v>
      </c>
      <c r="R9" s="77">
        <v>2752320289</v>
      </c>
      <c r="S9" s="78">
        <v>167069144</v>
      </c>
      <c r="T9" s="78">
        <f>$R9       +$S9</f>
        <v>2919389433</v>
      </c>
      <c r="U9" s="95">
        <f>IF(($I9       =0),0,($T9       /$I9       ))</f>
        <v>0.23413620364016141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8713123503</v>
      </c>
      <c r="AA9" s="78">
        <f>$K9       +$O9       +$S9</f>
        <v>660167411</v>
      </c>
      <c r="AB9" s="78">
        <f>$Z9       +$AA9</f>
        <v>9373290914</v>
      </c>
      <c r="AC9" s="95">
        <f>IF(($I9       =0),0,($AB9       /$I9       ))</f>
        <v>0.75174169140002456</v>
      </c>
      <c r="AD9" s="77">
        <v>2745136960</v>
      </c>
      <c r="AE9" s="78">
        <v>197303859</v>
      </c>
      <c r="AF9" s="78">
        <f>$AD9       +$AE9</f>
        <v>2942440819</v>
      </c>
      <c r="AG9" s="78">
        <v>11358737149</v>
      </c>
      <c r="AH9" s="78">
        <v>11720752417</v>
      </c>
      <c r="AI9" s="79">
        <v>9040738970</v>
      </c>
      <c r="AJ9" s="114">
        <f>IF(($AH9       =0),0,($AI9       /$AH9       ))</f>
        <v>0.77134459020626889</v>
      </c>
      <c r="AK9" s="115">
        <f>IF(($AF9       =0),0,(($T9       /$AF9       )-1))</f>
        <v>-7.8341035276400239E-3</v>
      </c>
    </row>
    <row r="10" spans="1:37" ht="13" x14ac:dyDescent="0.3">
      <c r="A10" s="55" t="s">
        <v>99</v>
      </c>
      <c r="B10" s="56" t="s">
        <v>56</v>
      </c>
      <c r="C10" s="57" t="s">
        <v>57</v>
      </c>
      <c r="D10" s="77">
        <v>19524987890</v>
      </c>
      <c r="E10" s="78">
        <v>2150127530</v>
      </c>
      <c r="F10" s="79">
        <f t="shared" ref="F10:F55" si="0">$D10      +$E10</f>
        <v>21675115420</v>
      </c>
      <c r="G10" s="77">
        <v>19104050800</v>
      </c>
      <c r="H10" s="78">
        <v>2115186310</v>
      </c>
      <c r="I10" s="79">
        <f t="shared" ref="I10:I55" si="1">$G10      +$H10</f>
        <v>21219237110</v>
      </c>
      <c r="J10" s="77">
        <v>2423189497</v>
      </c>
      <c r="K10" s="78">
        <v>84255285</v>
      </c>
      <c r="L10" s="78">
        <f t="shared" ref="L10:L55" si="2">$J10      +$K10</f>
        <v>2507444782</v>
      </c>
      <c r="M10" s="95">
        <f t="shared" ref="M10:M55" si="3">IF(($F10      =0),0,($L10      /$F10      ))</f>
        <v>0.11568311095064979</v>
      </c>
      <c r="N10" s="77">
        <v>0</v>
      </c>
      <c r="O10" s="78">
        <v>0</v>
      </c>
      <c r="P10" s="78">
        <f t="shared" ref="P10:P55" si="4">$N10      +$O10</f>
        <v>0</v>
      </c>
      <c r="Q10" s="95">
        <f t="shared" ref="Q10:Q55" si="5">IF(($F10      =0),0,($P10      /$F10      ))</f>
        <v>0</v>
      </c>
      <c r="R10" s="77">
        <v>0</v>
      </c>
      <c r="S10" s="78">
        <v>0</v>
      </c>
      <c r="T10" s="78">
        <f t="shared" ref="T10:T55" si="6">$R10      +$S10</f>
        <v>0</v>
      </c>
      <c r="U10" s="95">
        <f t="shared" ref="U10:U55" si="7">IF(($I10      =0),0,($T10      /$I10      ))</f>
        <v>0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f t="shared" ref="Z10:Z55" si="10">$J10      +$N10      +$R10</f>
        <v>2423189497</v>
      </c>
      <c r="AA10" s="78">
        <f t="shared" ref="AA10:AA55" si="11">$K10      +$O10      +$S10</f>
        <v>84255285</v>
      </c>
      <c r="AB10" s="78">
        <f t="shared" ref="AB10:AB55" si="12">$Z10      +$AA10</f>
        <v>2507444782</v>
      </c>
      <c r="AC10" s="95">
        <f t="shared" ref="AC10:AC55" si="13">IF(($I10      =0),0,($AB10      /$I10      ))</f>
        <v>0.11816846991253589</v>
      </c>
      <c r="AD10" s="77">
        <v>3555693067</v>
      </c>
      <c r="AE10" s="78">
        <v>219641056</v>
      </c>
      <c r="AF10" s="78">
        <f t="shared" ref="AF10:AF55" si="14">$AD10      +$AE10</f>
        <v>3775334123</v>
      </c>
      <c r="AG10" s="78">
        <v>20073615180</v>
      </c>
      <c r="AH10" s="78">
        <v>19958712595</v>
      </c>
      <c r="AI10" s="79">
        <v>10914984493</v>
      </c>
      <c r="AJ10" s="114">
        <f t="shared" ref="AJ10:AJ55" si="15">IF(($AH10      =0),0,($AI10      /$AH10      ))</f>
        <v>0.54687818370281016</v>
      </c>
      <c r="AK10" s="115">
        <f t="shared" ref="AK10:AK55" si="16">IF(($AF10      =0),0,(($T10      /$AF10      )-1))</f>
        <v>-1</v>
      </c>
    </row>
    <row r="11" spans="1:37" ht="14" x14ac:dyDescent="0.3">
      <c r="A11" s="58" t="s">
        <v>0</v>
      </c>
      <c r="B11" s="59" t="s">
        <v>100</v>
      </c>
      <c r="C11" s="60" t="s">
        <v>0</v>
      </c>
      <c r="D11" s="80">
        <f>SUM(D9:D10)</f>
        <v>30474595368</v>
      </c>
      <c r="E11" s="81">
        <f>SUM(E9:E10)</f>
        <v>3309836065</v>
      </c>
      <c r="F11" s="82">
        <f t="shared" si="0"/>
        <v>33784431433</v>
      </c>
      <c r="G11" s="80">
        <f>SUM(G9:G10)</f>
        <v>30023596479</v>
      </c>
      <c r="H11" s="81">
        <f>SUM(H9:H10)</f>
        <v>3664406194</v>
      </c>
      <c r="I11" s="82">
        <f t="shared" si="1"/>
        <v>33688002673</v>
      </c>
      <c r="J11" s="80">
        <f>SUM(J9:J10)</f>
        <v>5409945771</v>
      </c>
      <c r="K11" s="81">
        <f>SUM(K9:K10)</f>
        <v>203165135</v>
      </c>
      <c r="L11" s="81">
        <f t="shared" si="2"/>
        <v>5613110906</v>
      </c>
      <c r="M11" s="96">
        <f t="shared" si="3"/>
        <v>0.16614489775066094</v>
      </c>
      <c r="N11" s="80">
        <f>SUM(N9:N10)</f>
        <v>2974046940</v>
      </c>
      <c r="O11" s="81">
        <f>SUM(O9:O10)</f>
        <v>374188417</v>
      </c>
      <c r="P11" s="81">
        <f t="shared" si="4"/>
        <v>3348235357</v>
      </c>
      <c r="Q11" s="96">
        <f t="shared" si="5"/>
        <v>9.9105866666428677E-2</v>
      </c>
      <c r="R11" s="80">
        <f>SUM(R9:R10)</f>
        <v>2752320289</v>
      </c>
      <c r="S11" s="81">
        <f>SUM(S9:S10)</f>
        <v>167069144</v>
      </c>
      <c r="T11" s="81">
        <f t="shared" si="6"/>
        <v>2919389433</v>
      </c>
      <c r="U11" s="96">
        <f t="shared" si="7"/>
        <v>8.665961770834843E-2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f t="shared" si="10"/>
        <v>11136313000</v>
      </c>
      <c r="AA11" s="81">
        <f t="shared" si="11"/>
        <v>744422696</v>
      </c>
      <c r="AB11" s="81">
        <f t="shared" si="12"/>
        <v>11880735696</v>
      </c>
      <c r="AC11" s="96">
        <f t="shared" si="13"/>
        <v>0.35266963765477494</v>
      </c>
      <c r="AD11" s="80">
        <f>SUM(AD9:AD10)</f>
        <v>6300830027</v>
      </c>
      <c r="AE11" s="81">
        <f>SUM(AE9:AE10)</f>
        <v>416944915</v>
      </c>
      <c r="AF11" s="81">
        <f t="shared" si="14"/>
        <v>6717774942</v>
      </c>
      <c r="AG11" s="81">
        <f>SUM(AG9:AG10)</f>
        <v>31432352329</v>
      </c>
      <c r="AH11" s="81">
        <f>SUM(AH9:AH10)</f>
        <v>31679465012</v>
      </c>
      <c r="AI11" s="82">
        <f>SUM(AI9:AI10)</f>
        <v>19955723463</v>
      </c>
      <c r="AJ11" s="116">
        <f t="shared" si="15"/>
        <v>0.62992615107107663</v>
      </c>
      <c r="AK11" s="117">
        <f t="shared" si="16"/>
        <v>-0.56542315599950022</v>
      </c>
    </row>
    <row r="12" spans="1:37" ht="13" x14ac:dyDescent="0.3">
      <c r="A12" s="55" t="s">
        <v>101</v>
      </c>
      <c r="B12" s="56" t="s">
        <v>102</v>
      </c>
      <c r="C12" s="57" t="s">
        <v>103</v>
      </c>
      <c r="D12" s="77">
        <v>643556722</v>
      </c>
      <c r="E12" s="78">
        <v>112867059</v>
      </c>
      <c r="F12" s="79">
        <f t="shared" si="0"/>
        <v>756423781</v>
      </c>
      <c r="G12" s="77">
        <v>738991872</v>
      </c>
      <c r="H12" s="78">
        <v>83043466</v>
      </c>
      <c r="I12" s="79">
        <f t="shared" si="1"/>
        <v>822035338</v>
      </c>
      <c r="J12" s="77">
        <v>156861297</v>
      </c>
      <c r="K12" s="78">
        <v>37002618</v>
      </c>
      <c r="L12" s="78">
        <f t="shared" si="2"/>
        <v>193863915</v>
      </c>
      <c r="M12" s="95">
        <f t="shared" si="3"/>
        <v>0.25629008483010662</v>
      </c>
      <c r="N12" s="77">
        <v>117065154</v>
      </c>
      <c r="O12" s="78">
        <v>11464752</v>
      </c>
      <c r="P12" s="78">
        <f t="shared" si="4"/>
        <v>128529906</v>
      </c>
      <c r="Q12" s="95">
        <f t="shared" si="5"/>
        <v>0.16991785455248662</v>
      </c>
      <c r="R12" s="77">
        <v>170994942</v>
      </c>
      <c r="S12" s="78">
        <v>16323481</v>
      </c>
      <c r="T12" s="78">
        <f t="shared" si="6"/>
        <v>187318423</v>
      </c>
      <c r="U12" s="95">
        <f t="shared" si="7"/>
        <v>0.22787149693070738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444921393</v>
      </c>
      <c r="AA12" s="78">
        <f t="shared" si="11"/>
        <v>64790851</v>
      </c>
      <c r="AB12" s="78">
        <f t="shared" si="12"/>
        <v>509712244</v>
      </c>
      <c r="AC12" s="95">
        <f t="shared" si="13"/>
        <v>0.62006123147956449</v>
      </c>
      <c r="AD12" s="77">
        <v>151527513</v>
      </c>
      <c r="AE12" s="78">
        <v>-1378836</v>
      </c>
      <c r="AF12" s="78">
        <f t="shared" si="14"/>
        <v>150148677</v>
      </c>
      <c r="AG12" s="78">
        <v>619642774</v>
      </c>
      <c r="AH12" s="78">
        <v>721070811</v>
      </c>
      <c r="AI12" s="79">
        <v>518653821</v>
      </c>
      <c r="AJ12" s="114">
        <f t="shared" si="15"/>
        <v>0.7192827848359542</v>
      </c>
      <c r="AK12" s="115">
        <f t="shared" si="16"/>
        <v>0.24755293714642579</v>
      </c>
    </row>
    <row r="13" spans="1:37" ht="13" x14ac:dyDescent="0.3">
      <c r="A13" s="55" t="s">
        <v>101</v>
      </c>
      <c r="B13" s="56" t="s">
        <v>104</v>
      </c>
      <c r="C13" s="57" t="s">
        <v>105</v>
      </c>
      <c r="D13" s="77">
        <v>417577915</v>
      </c>
      <c r="E13" s="78">
        <v>58791930</v>
      </c>
      <c r="F13" s="79">
        <f t="shared" si="0"/>
        <v>476369845</v>
      </c>
      <c r="G13" s="77">
        <v>400344990</v>
      </c>
      <c r="H13" s="78">
        <v>109294922</v>
      </c>
      <c r="I13" s="79">
        <f t="shared" si="1"/>
        <v>509639912</v>
      </c>
      <c r="J13" s="77">
        <v>52023644</v>
      </c>
      <c r="K13" s="78">
        <v>11620150</v>
      </c>
      <c r="L13" s="78">
        <f t="shared" si="2"/>
        <v>63643794</v>
      </c>
      <c r="M13" s="95">
        <f t="shared" si="3"/>
        <v>0.13360164306789823</v>
      </c>
      <c r="N13" s="77">
        <v>93863837</v>
      </c>
      <c r="O13" s="78">
        <v>14406437</v>
      </c>
      <c r="P13" s="78">
        <f t="shared" si="4"/>
        <v>108270274</v>
      </c>
      <c r="Q13" s="95">
        <f t="shared" si="5"/>
        <v>0.22728196407982121</v>
      </c>
      <c r="R13" s="77">
        <v>138120539</v>
      </c>
      <c r="S13" s="78">
        <v>18364809</v>
      </c>
      <c r="T13" s="78">
        <f t="shared" si="6"/>
        <v>156485348</v>
      </c>
      <c r="U13" s="95">
        <f t="shared" si="7"/>
        <v>0.30705081041611987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284008020</v>
      </c>
      <c r="AA13" s="78">
        <f t="shared" si="11"/>
        <v>44391396</v>
      </c>
      <c r="AB13" s="78">
        <f t="shared" si="12"/>
        <v>328399416</v>
      </c>
      <c r="AC13" s="95">
        <f t="shared" si="13"/>
        <v>0.64437538793076321</v>
      </c>
      <c r="AD13" s="77">
        <v>25221392</v>
      </c>
      <c r="AE13" s="78">
        <v>17271048</v>
      </c>
      <c r="AF13" s="78">
        <f t="shared" si="14"/>
        <v>42492440</v>
      </c>
      <c r="AG13" s="78">
        <v>426621777</v>
      </c>
      <c r="AH13" s="78">
        <v>455302123</v>
      </c>
      <c r="AI13" s="79">
        <v>130603501</v>
      </c>
      <c r="AJ13" s="114">
        <f t="shared" si="15"/>
        <v>0.28685019112023774</v>
      </c>
      <c r="AK13" s="115">
        <f t="shared" si="16"/>
        <v>2.6826632690426813</v>
      </c>
    </row>
    <row r="14" spans="1:37" ht="13" x14ac:dyDescent="0.3">
      <c r="A14" s="55" t="s">
        <v>101</v>
      </c>
      <c r="B14" s="56" t="s">
        <v>106</v>
      </c>
      <c r="C14" s="57" t="s">
        <v>107</v>
      </c>
      <c r="D14" s="77">
        <v>823689703</v>
      </c>
      <c r="E14" s="78">
        <v>114399571</v>
      </c>
      <c r="F14" s="79">
        <f t="shared" si="0"/>
        <v>938089274</v>
      </c>
      <c r="G14" s="77">
        <v>780129205</v>
      </c>
      <c r="H14" s="78">
        <v>140768458</v>
      </c>
      <c r="I14" s="79">
        <f t="shared" si="1"/>
        <v>920897663</v>
      </c>
      <c r="J14" s="77">
        <v>118200090</v>
      </c>
      <c r="K14" s="78">
        <v>14102397</v>
      </c>
      <c r="L14" s="78">
        <f t="shared" si="2"/>
        <v>132302487</v>
      </c>
      <c r="M14" s="95">
        <f t="shared" si="3"/>
        <v>0.14103400461649454</v>
      </c>
      <c r="N14" s="77">
        <v>132860114</v>
      </c>
      <c r="O14" s="78">
        <v>14937350</v>
      </c>
      <c r="P14" s="78">
        <f t="shared" si="4"/>
        <v>147797464</v>
      </c>
      <c r="Q14" s="95">
        <f t="shared" si="5"/>
        <v>0.15755159780240702</v>
      </c>
      <c r="R14" s="77">
        <v>116621115</v>
      </c>
      <c r="S14" s="78">
        <v>34933494</v>
      </c>
      <c r="T14" s="78">
        <f t="shared" si="6"/>
        <v>151554609</v>
      </c>
      <c r="U14" s="95">
        <f t="shared" si="7"/>
        <v>0.1645726936761702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367681319</v>
      </c>
      <c r="AA14" s="78">
        <f t="shared" si="11"/>
        <v>63973241</v>
      </c>
      <c r="AB14" s="78">
        <f t="shared" si="12"/>
        <v>431654560</v>
      </c>
      <c r="AC14" s="95">
        <f t="shared" si="13"/>
        <v>0.46873238725984256</v>
      </c>
      <c r="AD14" s="77">
        <v>118023628</v>
      </c>
      <c r="AE14" s="78">
        <v>14357592</v>
      </c>
      <c r="AF14" s="78">
        <f t="shared" si="14"/>
        <v>132381220</v>
      </c>
      <c r="AG14" s="78">
        <v>875717774</v>
      </c>
      <c r="AH14" s="78">
        <v>931644360</v>
      </c>
      <c r="AI14" s="79">
        <v>363350640</v>
      </c>
      <c r="AJ14" s="114">
        <f t="shared" si="15"/>
        <v>0.39001002485540726</v>
      </c>
      <c r="AK14" s="115">
        <f t="shared" si="16"/>
        <v>0.14483466008244972</v>
      </c>
    </row>
    <row r="15" spans="1:37" ht="13" x14ac:dyDescent="0.3">
      <c r="A15" s="55" t="s">
        <v>101</v>
      </c>
      <c r="B15" s="56" t="s">
        <v>108</v>
      </c>
      <c r="C15" s="57" t="s">
        <v>109</v>
      </c>
      <c r="D15" s="77">
        <v>794742348</v>
      </c>
      <c r="E15" s="78">
        <v>158518240</v>
      </c>
      <c r="F15" s="79">
        <f t="shared" si="0"/>
        <v>953260588</v>
      </c>
      <c r="G15" s="77">
        <v>805252032</v>
      </c>
      <c r="H15" s="78">
        <v>232933900</v>
      </c>
      <c r="I15" s="79">
        <f t="shared" si="1"/>
        <v>1038185932</v>
      </c>
      <c r="J15" s="77">
        <v>147859031</v>
      </c>
      <c r="K15" s="78">
        <v>49279733</v>
      </c>
      <c r="L15" s="78">
        <f t="shared" si="2"/>
        <v>197138764</v>
      </c>
      <c r="M15" s="95">
        <f t="shared" si="3"/>
        <v>0.20680469378641719</v>
      </c>
      <c r="N15" s="77">
        <v>172192994</v>
      </c>
      <c r="O15" s="78">
        <v>62157059</v>
      </c>
      <c r="P15" s="78">
        <f t="shared" si="4"/>
        <v>234350053</v>
      </c>
      <c r="Q15" s="95">
        <f t="shared" si="5"/>
        <v>0.24584049309295478</v>
      </c>
      <c r="R15" s="77">
        <v>166411857</v>
      </c>
      <c r="S15" s="78">
        <v>32962870</v>
      </c>
      <c r="T15" s="78">
        <f t="shared" si="6"/>
        <v>199374727</v>
      </c>
      <c r="U15" s="95">
        <f t="shared" si="7"/>
        <v>0.19204144542386267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486463882</v>
      </c>
      <c r="AA15" s="78">
        <f t="shared" si="11"/>
        <v>144399662</v>
      </c>
      <c r="AB15" s="78">
        <f t="shared" si="12"/>
        <v>630863544</v>
      </c>
      <c r="AC15" s="95">
        <f t="shared" si="13"/>
        <v>0.60765949966657806</v>
      </c>
      <c r="AD15" s="77">
        <v>141767926</v>
      </c>
      <c r="AE15" s="78">
        <v>41986598</v>
      </c>
      <c r="AF15" s="78">
        <f t="shared" si="14"/>
        <v>183754524</v>
      </c>
      <c r="AG15" s="78">
        <v>829932291</v>
      </c>
      <c r="AH15" s="78">
        <v>955952885</v>
      </c>
      <c r="AI15" s="79">
        <v>581948292</v>
      </c>
      <c r="AJ15" s="114">
        <f t="shared" si="15"/>
        <v>0.60876252494389405</v>
      </c>
      <c r="AK15" s="115">
        <f t="shared" si="16"/>
        <v>8.5005814605141339E-2</v>
      </c>
    </row>
    <row r="16" spans="1:37" ht="13" x14ac:dyDescent="0.3">
      <c r="A16" s="55" t="s">
        <v>101</v>
      </c>
      <c r="B16" s="56" t="s">
        <v>110</v>
      </c>
      <c r="C16" s="57" t="s">
        <v>111</v>
      </c>
      <c r="D16" s="77">
        <v>280789355</v>
      </c>
      <c r="E16" s="78">
        <v>48143077</v>
      </c>
      <c r="F16" s="79">
        <f t="shared" si="0"/>
        <v>328932432</v>
      </c>
      <c r="G16" s="77">
        <v>280789355</v>
      </c>
      <c r="H16" s="78">
        <v>48143077</v>
      </c>
      <c r="I16" s="79">
        <f t="shared" si="1"/>
        <v>328932432</v>
      </c>
      <c r="J16" s="77">
        <v>66464921</v>
      </c>
      <c r="K16" s="78">
        <v>46512017</v>
      </c>
      <c r="L16" s="78">
        <f t="shared" si="2"/>
        <v>112976938</v>
      </c>
      <c r="M16" s="95">
        <f t="shared" si="3"/>
        <v>0.34346548716120517</v>
      </c>
      <c r="N16" s="77">
        <v>75679831</v>
      </c>
      <c r="O16" s="78">
        <v>16021088</v>
      </c>
      <c r="P16" s="78">
        <f t="shared" si="4"/>
        <v>91700919</v>
      </c>
      <c r="Q16" s="95">
        <f t="shared" si="5"/>
        <v>0.27878345240216384</v>
      </c>
      <c r="R16" s="77">
        <v>59273259</v>
      </c>
      <c r="S16" s="78">
        <v>4867081</v>
      </c>
      <c r="T16" s="78">
        <f t="shared" si="6"/>
        <v>64140340</v>
      </c>
      <c r="U16" s="95">
        <f t="shared" si="7"/>
        <v>0.19499548770551151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201418011</v>
      </c>
      <c r="AA16" s="78">
        <f t="shared" si="11"/>
        <v>67400186</v>
      </c>
      <c r="AB16" s="78">
        <f t="shared" si="12"/>
        <v>268818197</v>
      </c>
      <c r="AC16" s="95">
        <f t="shared" si="13"/>
        <v>0.81724442726888058</v>
      </c>
      <c r="AD16" s="77">
        <v>55805510</v>
      </c>
      <c r="AE16" s="78">
        <v>8429481</v>
      </c>
      <c r="AF16" s="78">
        <f t="shared" si="14"/>
        <v>64234991</v>
      </c>
      <c r="AG16" s="78">
        <v>298951253</v>
      </c>
      <c r="AH16" s="78">
        <v>311237510</v>
      </c>
      <c r="AI16" s="79">
        <v>238305168</v>
      </c>
      <c r="AJ16" s="114">
        <f t="shared" si="15"/>
        <v>0.76566981916800447</v>
      </c>
      <c r="AK16" s="115">
        <f t="shared" si="16"/>
        <v>-1.4735115320557712E-3</v>
      </c>
    </row>
    <row r="17" spans="1:37" ht="13" x14ac:dyDescent="0.3">
      <c r="A17" s="55" t="s">
        <v>101</v>
      </c>
      <c r="B17" s="56" t="s">
        <v>112</v>
      </c>
      <c r="C17" s="57" t="s">
        <v>113</v>
      </c>
      <c r="D17" s="77">
        <v>1581117404</v>
      </c>
      <c r="E17" s="78">
        <v>265462280</v>
      </c>
      <c r="F17" s="79">
        <f t="shared" si="0"/>
        <v>1846579684</v>
      </c>
      <c r="G17" s="77">
        <v>1545172729</v>
      </c>
      <c r="H17" s="78">
        <v>322565180</v>
      </c>
      <c r="I17" s="79">
        <f t="shared" si="1"/>
        <v>1867737909</v>
      </c>
      <c r="J17" s="77">
        <v>358803966</v>
      </c>
      <c r="K17" s="78">
        <v>12933049</v>
      </c>
      <c r="L17" s="78">
        <f t="shared" si="2"/>
        <v>371737015</v>
      </c>
      <c r="M17" s="95">
        <f t="shared" si="3"/>
        <v>0.20131111493372197</v>
      </c>
      <c r="N17" s="77">
        <v>345749058</v>
      </c>
      <c r="O17" s="78">
        <v>31161812</v>
      </c>
      <c r="P17" s="78">
        <f t="shared" si="4"/>
        <v>376910870</v>
      </c>
      <c r="Q17" s="95">
        <f t="shared" si="5"/>
        <v>0.20411297344263427</v>
      </c>
      <c r="R17" s="77">
        <v>334059731</v>
      </c>
      <c r="S17" s="78">
        <v>23347096</v>
      </c>
      <c r="T17" s="78">
        <f t="shared" si="6"/>
        <v>357406827</v>
      </c>
      <c r="U17" s="95">
        <f t="shared" si="7"/>
        <v>0.19135812646826778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1038612755</v>
      </c>
      <c r="AA17" s="78">
        <f t="shared" si="11"/>
        <v>67441957</v>
      </c>
      <c r="AB17" s="78">
        <f t="shared" si="12"/>
        <v>1106054712</v>
      </c>
      <c r="AC17" s="95">
        <f t="shared" si="13"/>
        <v>0.59218946441590914</v>
      </c>
      <c r="AD17" s="77">
        <v>483778778</v>
      </c>
      <c r="AE17" s="78">
        <v>24300428</v>
      </c>
      <c r="AF17" s="78">
        <f t="shared" si="14"/>
        <v>508079206</v>
      </c>
      <c r="AG17" s="78">
        <v>1655835351</v>
      </c>
      <c r="AH17" s="78">
        <v>1719520121</v>
      </c>
      <c r="AI17" s="79">
        <v>1244722088</v>
      </c>
      <c r="AJ17" s="114">
        <f t="shared" si="15"/>
        <v>0.7238775939860026</v>
      </c>
      <c r="AK17" s="115">
        <f t="shared" si="16"/>
        <v>-0.29655293352036927</v>
      </c>
    </row>
    <row r="18" spans="1:37" ht="13" x14ac:dyDescent="0.3">
      <c r="A18" s="55" t="s">
        <v>101</v>
      </c>
      <c r="B18" s="56" t="s">
        <v>114</v>
      </c>
      <c r="C18" s="57" t="s">
        <v>115</v>
      </c>
      <c r="D18" s="77">
        <v>249350024</v>
      </c>
      <c r="E18" s="78">
        <v>50608547</v>
      </c>
      <c r="F18" s="79">
        <f t="shared" si="0"/>
        <v>299958571</v>
      </c>
      <c r="G18" s="77">
        <v>256070405</v>
      </c>
      <c r="H18" s="78">
        <v>51521797</v>
      </c>
      <c r="I18" s="79">
        <f t="shared" si="1"/>
        <v>307592202</v>
      </c>
      <c r="J18" s="77">
        <v>56715750</v>
      </c>
      <c r="K18" s="78">
        <v>14203144</v>
      </c>
      <c r="L18" s="78">
        <f t="shared" si="2"/>
        <v>70918894</v>
      </c>
      <c r="M18" s="95">
        <f t="shared" si="3"/>
        <v>0.23642896338508027</v>
      </c>
      <c r="N18" s="77">
        <v>66549196</v>
      </c>
      <c r="O18" s="78">
        <v>18271799</v>
      </c>
      <c r="P18" s="78">
        <f t="shared" si="4"/>
        <v>84820995</v>
      </c>
      <c r="Q18" s="95">
        <f t="shared" si="5"/>
        <v>0.28277570038163702</v>
      </c>
      <c r="R18" s="77">
        <v>65065995</v>
      </c>
      <c r="S18" s="78">
        <v>1204625</v>
      </c>
      <c r="T18" s="78">
        <f t="shared" si="6"/>
        <v>66270620</v>
      </c>
      <c r="U18" s="95">
        <f t="shared" si="7"/>
        <v>0.21544961013023339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188330941</v>
      </c>
      <c r="AA18" s="78">
        <f t="shared" si="11"/>
        <v>33679568</v>
      </c>
      <c r="AB18" s="78">
        <f t="shared" si="12"/>
        <v>222010509</v>
      </c>
      <c r="AC18" s="95">
        <f t="shared" si="13"/>
        <v>0.7217689770951996</v>
      </c>
      <c r="AD18" s="77">
        <v>61000043</v>
      </c>
      <c r="AE18" s="78">
        <v>9095940</v>
      </c>
      <c r="AF18" s="78">
        <f t="shared" si="14"/>
        <v>70095983</v>
      </c>
      <c r="AG18" s="78">
        <v>283744868</v>
      </c>
      <c r="AH18" s="78">
        <v>294584112</v>
      </c>
      <c r="AI18" s="79">
        <v>170131300</v>
      </c>
      <c r="AJ18" s="114">
        <f t="shared" si="15"/>
        <v>0.57753046776670702</v>
      </c>
      <c r="AK18" s="115">
        <f t="shared" si="16"/>
        <v>-5.4573212847303987E-2</v>
      </c>
    </row>
    <row r="19" spans="1:37" ht="13" x14ac:dyDescent="0.3">
      <c r="A19" s="55" t="s">
        <v>116</v>
      </c>
      <c r="B19" s="56" t="s">
        <v>117</v>
      </c>
      <c r="C19" s="57" t="s">
        <v>118</v>
      </c>
      <c r="D19" s="77">
        <v>385125458</v>
      </c>
      <c r="E19" s="78">
        <v>6849100</v>
      </c>
      <c r="F19" s="79">
        <f t="shared" si="0"/>
        <v>391974558</v>
      </c>
      <c r="G19" s="77">
        <v>427562303</v>
      </c>
      <c r="H19" s="78">
        <v>10639600</v>
      </c>
      <c r="I19" s="79">
        <f t="shared" si="1"/>
        <v>438201903</v>
      </c>
      <c r="J19" s="77">
        <v>70641475</v>
      </c>
      <c r="K19" s="78">
        <v>2729602</v>
      </c>
      <c r="L19" s="78">
        <f t="shared" si="2"/>
        <v>73371077</v>
      </c>
      <c r="M19" s="95">
        <f t="shared" si="3"/>
        <v>0.18718326356273357</v>
      </c>
      <c r="N19" s="77">
        <v>76496670</v>
      </c>
      <c r="O19" s="78">
        <v>151073</v>
      </c>
      <c r="P19" s="78">
        <f t="shared" si="4"/>
        <v>76647743</v>
      </c>
      <c r="Q19" s="95">
        <f t="shared" si="5"/>
        <v>0.19554264794910489</v>
      </c>
      <c r="R19" s="77">
        <v>68451278</v>
      </c>
      <c r="S19" s="78">
        <v>18422</v>
      </c>
      <c r="T19" s="78">
        <f t="shared" si="6"/>
        <v>68469700</v>
      </c>
      <c r="U19" s="95">
        <f t="shared" si="7"/>
        <v>0.15625148939620193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215589423</v>
      </c>
      <c r="AA19" s="78">
        <f t="shared" si="11"/>
        <v>2899097</v>
      </c>
      <c r="AB19" s="78">
        <f t="shared" si="12"/>
        <v>218488520</v>
      </c>
      <c r="AC19" s="95">
        <f t="shared" si="13"/>
        <v>0.49860239881249441</v>
      </c>
      <c r="AD19" s="77">
        <v>72374371</v>
      </c>
      <c r="AE19" s="78">
        <v>31145</v>
      </c>
      <c r="AF19" s="78">
        <f t="shared" si="14"/>
        <v>72405516</v>
      </c>
      <c r="AG19" s="78">
        <v>258365178</v>
      </c>
      <c r="AH19" s="78">
        <v>425447428</v>
      </c>
      <c r="AI19" s="79">
        <v>196822173</v>
      </c>
      <c r="AJ19" s="114">
        <f t="shared" si="15"/>
        <v>0.46262395785361288</v>
      </c>
      <c r="AK19" s="115">
        <f t="shared" si="16"/>
        <v>-5.43579580318162E-2</v>
      </c>
    </row>
    <row r="20" spans="1:37" ht="14" x14ac:dyDescent="0.3">
      <c r="A20" s="58" t="s">
        <v>0</v>
      </c>
      <c r="B20" s="59" t="s">
        <v>119</v>
      </c>
      <c r="C20" s="60" t="s">
        <v>0</v>
      </c>
      <c r="D20" s="80">
        <f>SUM(D12:D19)</f>
        <v>5175948929</v>
      </c>
      <c r="E20" s="81">
        <f>SUM(E12:E19)</f>
        <v>815639804</v>
      </c>
      <c r="F20" s="82">
        <f t="shared" si="0"/>
        <v>5991588733</v>
      </c>
      <c r="G20" s="80">
        <f>SUM(G12:G19)</f>
        <v>5234312891</v>
      </c>
      <c r="H20" s="81">
        <f>SUM(H12:H19)</f>
        <v>998910400</v>
      </c>
      <c r="I20" s="82">
        <f t="shared" si="1"/>
        <v>6233223291</v>
      </c>
      <c r="J20" s="80">
        <f>SUM(J12:J19)</f>
        <v>1027570174</v>
      </c>
      <c r="K20" s="81">
        <f>SUM(K12:K19)</f>
        <v>188382710</v>
      </c>
      <c r="L20" s="81">
        <f t="shared" si="2"/>
        <v>1215952884</v>
      </c>
      <c r="M20" s="96">
        <f t="shared" si="3"/>
        <v>0.20294331573575311</v>
      </c>
      <c r="N20" s="80">
        <f>SUM(N12:N19)</f>
        <v>1080456854</v>
      </c>
      <c r="O20" s="81">
        <f>SUM(O12:O19)</f>
        <v>168571370</v>
      </c>
      <c r="P20" s="81">
        <f t="shared" si="4"/>
        <v>1249028224</v>
      </c>
      <c r="Q20" s="96">
        <f t="shared" si="5"/>
        <v>0.20846361118223966</v>
      </c>
      <c r="R20" s="80">
        <f>SUM(R12:R19)</f>
        <v>1118998716</v>
      </c>
      <c r="S20" s="81">
        <f>SUM(S12:S19)</f>
        <v>132021878</v>
      </c>
      <c r="T20" s="81">
        <f t="shared" si="6"/>
        <v>1251020594</v>
      </c>
      <c r="U20" s="96">
        <f t="shared" si="7"/>
        <v>0.20070203417970256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f t="shared" si="10"/>
        <v>3227025744</v>
      </c>
      <c r="AA20" s="81">
        <f t="shared" si="11"/>
        <v>488975958</v>
      </c>
      <c r="AB20" s="81">
        <f t="shared" si="12"/>
        <v>3716001702</v>
      </c>
      <c r="AC20" s="96">
        <f t="shared" si="13"/>
        <v>0.59616053019718462</v>
      </c>
      <c r="AD20" s="80">
        <f>SUM(AD12:AD19)</f>
        <v>1109499161</v>
      </c>
      <c r="AE20" s="81">
        <f>SUM(AE12:AE19)</f>
        <v>114093396</v>
      </c>
      <c r="AF20" s="81">
        <f t="shared" si="14"/>
        <v>1223592557</v>
      </c>
      <c r="AG20" s="81">
        <f>SUM(AG12:AG19)</f>
        <v>5248811266</v>
      </c>
      <c r="AH20" s="81">
        <f>SUM(AH12:AH19)</f>
        <v>5814759350</v>
      </c>
      <c r="AI20" s="82">
        <f>SUM(AI12:AI19)</f>
        <v>3444536983</v>
      </c>
      <c r="AJ20" s="116">
        <f t="shared" si="15"/>
        <v>0.59237825259268895</v>
      </c>
      <c r="AK20" s="117">
        <f t="shared" si="16"/>
        <v>2.2415988756296468E-2</v>
      </c>
    </row>
    <row r="21" spans="1:37" ht="13" x14ac:dyDescent="0.3">
      <c r="A21" s="55" t="s">
        <v>101</v>
      </c>
      <c r="B21" s="56" t="s">
        <v>120</v>
      </c>
      <c r="C21" s="57" t="s">
        <v>121</v>
      </c>
      <c r="D21" s="77">
        <v>472046857</v>
      </c>
      <c r="E21" s="78">
        <v>127591613</v>
      </c>
      <c r="F21" s="79">
        <f t="shared" si="0"/>
        <v>599638470</v>
      </c>
      <c r="G21" s="77">
        <v>500084739</v>
      </c>
      <c r="H21" s="78">
        <v>145293735</v>
      </c>
      <c r="I21" s="79">
        <f t="shared" si="1"/>
        <v>645378474</v>
      </c>
      <c r="J21" s="77">
        <v>52730541</v>
      </c>
      <c r="K21" s="78">
        <v>32006899</v>
      </c>
      <c r="L21" s="78">
        <f t="shared" si="2"/>
        <v>84737440</v>
      </c>
      <c r="M21" s="95">
        <f t="shared" si="3"/>
        <v>0.14131421554724466</v>
      </c>
      <c r="N21" s="77">
        <v>80981817</v>
      </c>
      <c r="O21" s="78">
        <v>57473159</v>
      </c>
      <c r="P21" s="78">
        <f t="shared" si="4"/>
        <v>138454976</v>
      </c>
      <c r="Q21" s="95">
        <f t="shared" si="5"/>
        <v>0.23089742057410026</v>
      </c>
      <c r="R21" s="77">
        <v>60237735</v>
      </c>
      <c r="S21" s="78">
        <v>23572117</v>
      </c>
      <c r="T21" s="78">
        <f t="shared" si="6"/>
        <v>83809852</v>
      </c>
      <c r="U21" s="95">
        <f t="shared" si="7"/>
        <v>0.1298615546944939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193950093</v>
      </c>
      <c r="AA21" s="78">
        <f t="shared" si="11"/>
        <v>113052175</v>
      </c>
      <c r="AB21" s="78">
        <f t="shared" si="12"/>
        <v>307002268</v>
      </c>
      <c r="AC21" s="95">
        <f t="shared" si="13"/>
        <v>0.47569338050156285</v>
      </c>
      <c r="AD21" s="77">
        <v>51588296</v>
      </c>
      <c r="AE21" s="78">
        <v>15057227</v>
      </c>
      <c r="AF21" s="78">
        <f t="shared" si="14"/>
        <v>66645523</v>
      </c>
      <c r="AG21" s="78">
        <v>536476461</v>
      </c>
      <c r="AH21" s="78">
        <v>616093778</v>
      </c>
      <c r="AI21" s="79">
        <v>199156751</v>
      </c>
      <c r="AJ21" s="114">
        <f t="shared" si="15"/>
        <v>0.32325720225014187</v>
      </c>
      <c r="AK21" s="115">
        <f t="shared" si="16"/>
        <v>0.25754661719737726</v>
      </c>
    </row>
    <row r="22" spans="1:37" ht="13" x14ac:dyDescent="0.3">
      <c r="A22" s="55" t="s">
        <v>101</v>
      </c>
      <c r="B22" s="56" t="s">
        <v>122</v>
      </c>
      <c r="C22" s="57" t="s">
        <v>123</v>
      </c>
      <c r="D22" s="77">
        <v>1001175959</v>
      </c>
      <c r="E22" s="78">
        <v>252618890</v>
      </c>
      <c r="F22" s="79">
        <f t="shared" si="0"/>
        <v>1253794849</v>
      </c>
      <c r="G22" s="77">
        <v>1003409406</v>
      </c>
      <c r="H22" s="78">
        <v>296237738</v>
      </c>
      <c r="I22" s="79">
        <f t="shared" si="1"/>
        <v>1299647144</v>
      </c>
      <c r="J22" s="77">
        <v>97323439</v>
      </c>
      <c r="K22" s="78">
        <v>49768896</v>
      </c>
      <c r="L22" s="78">
        <f t="shared" si="2"/>
        <v>147092335</v>
      </c>
      <c r="M22" s="95">
        <f t="shared" si="3"/>
        <v>0.11731770561772344</v>
      </c>
      <c r="N22" s="77">
        <v>145029082</v>
      </c>
      <c r="O22" s="78">
        <v>64801083</v>
      </c>
      <c r="P22" s="78">
        <f t="shared" si="4"/>
        <v>209830165</v>
      </c>
      <c r="Q22" s="95">
        <f t="shared" si="5"/>
        <v>0.16735605922081756</v>
      </c>
      <c r="R22" s="77">
        <v>223385779</v>
      </c>
      <c r="S22" s="78">
        <v>48630517</v>
      </c>
      <c r="T22" s="78">
        <f t="shared" si="6"/>
        <v>272016296</v>
      </c>
      <c r="U22" s="95">
        <f t="shared" si="7"/>
        <v>0.20930011446245289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465738300</v>
      </c>
      <c r="AA22" s="78">
        <f t="shared" si="11"/>
        <v>163200496</v>
      </c>
      <c r="AB22" s="78">
        <f t="shared" si="12"/>
        <v>628938796</v>
      </c>
      <c r="AC22" s="95">
        <f t="shared" si="13"/>
        <v>0.48393042596491098</v>
      </c>
      <c r="AD22" s="77">
        <v>122011308</v>
      </c>
      <c r="AE22" s="78">
        <v>87015713</v>
      </c>
      <c r="AF22" s="78">
        <f t="shared" si="14"/>
        <v>209027021</v>
      </c>
      <c r="AG22" s="78">
        <v>1013751904</v>
      </c>
      <c r="AH22" s="78">
        <v>1102031812</v>
      </c>
      <c r="AI22" s="79">
        <v>561774641</v>
      </c>
      <c r="AJ22" s="114">
        <f t="shared" si="15"/>
        <v>0.50976263559985147</v>
      </c>
      <c r="AK22" s="115">
        <f t="shared" si="16"/>
        <v>0.30134513087664394</v>
      </c>
    </row>
    <row r="23" spans="1:37" ht="13" x14ac:dyDescent="0.3">
      <c r="A23" s="55" t="s">
        <v>101</v>
      </c>
      <c r="B23" s="56" t="s">
        <v>124</v>
      </c>
      <c r="C23" s="57" t="s">
        <v>125</v>
      </c>
      <c r="D23" s="77">
        <v>132968165</v>
      </c>
      <c r="E23" s="78">
        <v>45276875</v>
      </c>
      <c r="F23" s="79">
        <f t="shared" si="0"/>
        <v>178245040</v>
      </c>
      <c r="G23" s="77">
        <v>133835149</v>
      </c>
      <c r="H23" s="78">
        <v>64470431</v>
      </c>
      <c r="I23" s="79">
        <f t="shared" si="1"/>
        <v>198305580</v>
      </c>
      <c r="J23" s="77">
        <v>32715795</v>
      </c>
      <c r="K23" s="78">
        <v>14222336</v>
      </c>
      <c r="L23" s="78">
        <f t="shared" si="2"/>
        <v>46938131</v>
      </c>
      <c r="M23" s="95">
        <f t="shared" si="3"/>
        <v>0.26333485072010981</v>
      </c>
      <c r="N23" s="77">
        <v>28954703</v>
      </c>
      <c r="O23" s="78">
        <v>11691234</v>
      </c>
      <c r="P23" s="78">
        <f t="shared" si="4"/>
        <v>40645937</v>
      </c>
      <c r="Q23" s="95">
        <f t="shared" si="5"/>
        <v>0.22803404234978994</v>
      </c>
      <c r="R23" s="77">
        <v>27275553</v>
      </c>
      <c r="S23" s="78">
        <v>3490824</v>
      </c>
      <c r="T23" s="78">
        <f t="shared" si="6"/>
        <v>30766377</v>
      </c>
      <c r="U23" s="95">
        <f t="shared" si="7"/>
        <v>0.15514629996795853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88946051</v>
      </c>
      <c r="AA23" s="78">
        <f t="shared" si="11"/>
        <v>29404394</v>
      </c>
      <c r="AB23" s="78">
        <f t="shared" si="12"/>
        <v>118350445</v>
      </c>
      <c r="AC23" s="95">
        <f t="shared" si="13"/>
        <v>0.59680844583394976</v>
      </c>
      <c r="AD23" s="77">
        <v>26523170</v>
      </c>
      <c r="AE23" s="78">
        <v>3956872</v>
      </c>
      <c r="AF23" s="78">
        <f t="shared" si="14"/>
        <v>30480042</v>
      </c>
      <c r="AG23" s="78">
        <v>182425492</v>
      </c>
      <c r="AH23" s="78">
        <v>206061156</v>
      </c>
      <c r="AI23" s="79">
        <v>118421478</v>
      </c>
      <c r="AJ23" s="114">
        <f t="shared" si="15"/>
        <v>0.5746909330160217</v>
      </c>
      <c r="AK23" s="115">
        <f t="shared" si="16"/>
        <v>9.394179968649663E-3</v>
      </c>
    </row>
    <row r="24" spans="1:37" ht="13" x14ac:dyDescent="0.3">
      <c r="A24" s="55" t="s">
        <v>101</v>
      </c>
      <c r="B24" s="56" t="s">
        <v>126</v>
      </c>
      <c r="C24" s="57" t="s">
        <v>127</v>
      </c>
      <c r="D24" s="77">
        <v>290496561</v>
      </c>
      <c r="E24" s="78">
        <v>92121850</v>
      </c>
      <c r="F24" s="79">
        <f t="shared" si="0"/>
        <v>382618411</v>
      </c>
      <c r="G24" s="77">
        <v>291552212</v>
      </c>
      <c r="H24" s="78">
        <v>93733990</v>
      </c>
      <c r="I24" s="79">
        <f t="shared" si="1"/>
        <v>385286202</v>
      </c>
      <c r="J24" s="77">
        <v>38752612</v>
      </c>
      <c r="K24" s="78">
        <v>11137854</v>
      </c>
      <c r="L24" s="78">
        <f t="shared" si="2"/>
        <v>49890466</v>
      </c>
      <c r="M24" s="95">
        <f t="shared" si="3"/>
        <v>0.1303922251666034</v>
      </c>
      <c r="N24" s="77">
        <v>82554192</v>
      </c>
      <c r="O24" s="78">
        <v>23762384</v>
      </c>
      <c r="P24" s="78">
        <f t="shared" si="4"/>
        <v>106316576</v>
      </c>
      <c r="Q24" s="95">
        <f t="shared" si="5"/>
        <v>0.27786581341481764</v>
      </c>
      <c r="R24" s="77">
        <v>80893401</v>
      </c>
      <c r="S24" s="78">
        <v>17556445</v>
      </c>
      <c r="T24" s="78">
        <f t="shared" si="6"/>
        <v>98449846</v>
      </c>
      <c r="U24" s="95">
        <f t="shared" si="7"/>
        <v>0.25552393386773814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202200205</v>
      </c>
      <c r="AA24" s="78">
        <f t="shared" si="11"/>
        <v>52456683</v>
      </c>
      <c r="AB24" s="78">
        <f t="shared" si="12"/>
        <v>254656888</v>
      </c>
      <c r="AC24" s="95">
        <f t="shared" si="13"/>
        <v>0.66095512031858328</v>
      </c>
      <c r="AD24" s="77">
        <v>9691232</v>
      </c>
      <c r="AE24" s="78">
        <v>10993857</v>
      </c>
      <c r="AF24" s="78">
        <f t="shared" si="14"/>
        <v>20685089</v>
      </c>
      <c r="AG24" s="78">
        <v>370724944</v>
      </c>
      <c r="AH24" s="78">
        <v>439149143</v>
      </c>
      <c r="AI24" s="79">
        <v>-598437609</v>
      </c>
      <c r="AJ24" s="114">
        <f t="shared" si="15"/>
        <v>-1.362720657751574</v>
      </c>
      <c r="AK24" s="115">
        <f t="shared" si="16"/>
        <v>3.7594596281408315</v>
      </c>
    </row>
    <row r="25" spans="1:37" ht="13" x14ac:dyDescent="0.3">
      <c r="A25" s="55" t="s">
        <v>101</v>
      </c>
      <c r="B25" s="56" t="s">
        <v>128</v>
      </c>
      <c r="C25" s="57" t="s">
        <v>129</v>
      </c>
      <c r="D25" s="77">
        <v>212531586</v>
      </c>
      <c r="E25" s="78">
        <v>49637253</v>
      </c>
      <c r="F25" s="79">
        <f t="shared" si="0"/>
        <v>262168839</v>
      </c>
      <c r="G25" s="77">
        <v>249820088</v>
      </c>
      <c r="H25" s="78">
        <v>46400770</v>
      </c>
      <c r="I25" s="79">
        <f t="shared" si="1"/>
        <v>296220858</v>
      </c>
      <c r="J25" s="77">
        <v>51476524</v>
      </c>
      <c r="K25" s="78">
        <v>12703977</v>
      </c>
      <c r="L25" s="78">
        <f t="shared" si="2"/>
        <v>64180501</v>
      </c>
      <c r="M25" s="95">
        <f t="shared" si="3"/>
        <v>0.24480598550463123</v>
      </c>
      <c r="N25" s="77">
        <v>57185365</v>
      </c>
      <c r="O25" s="78">
        <v>10805642</v>
      </c>
      <c r="P25" s="78">
        <f t="shared" si="4"/>
        <v>67991007</v>
      </c>
      <c r="Q25" s="95">
        <f t="shared" si="5"/>
        <v>0.25934053512744126</v>
      </c>
      <c r="R25" s="77">
        <v>51081860</v>
      </c>
      <c r="S25" s="78">
        <v>11241475</v>
      </c>
      <c r="T25" s="78">
        <f t="shared" si="6"/>
        <v>62323335</v>
      </c>
      <c r="U25" s="95">
        <f t="shared" si="7"/>
        <v>0.21039482304112428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159743749</v>
      </c>
      <c r="AA25" s="78">
        <f t="shared" si="11"/>
        <v>34751094</v>
      </c>
      <c r="AB25" s="78">
        <f t="shared" si="12"/>
        <v>194494843</v>
      </c>
      <c r="AC25" s="95">
        <f t="shared" si="13"/>
        <v>0.65658726503317333</v>
      </c>
      <c r="AD25" s="77">
        <v>48024571</v>
      </c>
      <c r="AE25" s="78">
        <v>8653298</v>
      </c>
      <c r="AF25" s="78">
        <f t="shared" si="14"/>
        <v>56677869</v>
      </c>
      <c r="AG25" s="78">
        <v>244584599</v>
      </c>
      <c r="AH25" s="78">
        <v>258085867</v>
      </c>
      <c r="AI25" s="79">
        <v>863807814</v>
      </c>
      <c r="AJ25" s="114">
        <f t="shared" si="15"/>
        <v>3.3469783682498195</v>
      </c>
      <c r="AK25" s="115">
        <f t="shared" si="16"/>
        <v>9.9606179618362045E-2</v>
      </c>
    </row>
    <row r="26" spans="1:37" ht="13" x14ac:dyDescent="0.3">
      <c r="A26" s="55" t="s">
        <v>101</v>
      </c>
      <c r="B26" s="56" t="s">
        <v>130</v>
      </c>
      <c r="C26" s="57" t="s">
        <v>131</v>
      </c>
      <c r="D26" s="77">
        <v>503019511</v>
      </c>
      <c r="E26" s="78">
        <v>72624483</v>
      </c>
      <c r="F26" s="79">
        <f t="shared" si="0"/>
        <v>575643994</v>
      </c>
      <c r="G26" s="77">
        <v>553203278</v>
      </c>
      <c r="H26" s="78">
        <v>107502741</v>
      </c>
      <c r="I26" s="79">
        <f t="shared" si="1"/>
        <v>660706019</v>
      </c>
      <c r="J26" s="77">
        <v>118530664</v>
      </c>
      <c r="K26" s="78">
        <v>28830918</v>
      </c>
      <c r="L26" s="78">
        <f t="shared" si="2"/>
        <v>147361582</v>
      </c>
      <c r="M26" s="95">
        <f t="shared" si="3"/>
        <v>0.25599430122778283</v>
      </c>
      <c r="N26" s="77">
        <v>118077492</v>
      </c>
      <c r="O26" s="78">
        <v>19088936</v>
      </c>
      <c r="P26" s="78">
        <f t="shared" si="4"/>
        <v>137166428</v>
      </c>
      <c r="Q26" s="95">
        <f t="shared" si="5"/>
        <v>0.23828343460489576</v>
      </c>
      <c r="R26" s="77">
        <v>132411311</v>
      </c>
      <c r="S26" s="78">
        <v>9181926</v>
      </c>
      <c r="T26" s="78">
        <f t="shared" si="6"/>
        <v>141593237</v>
      </c>
      <c r="U26" s="95">
        <f t="shared" si="7"/>
        <v>0.21430595897144386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369019467</v>
      </c>
      <c r="AA26" s="78">
        <f t="shared" si="11"/>
        <v>57101780</v>
      </c>
      <c r="AB26" s="78">
        <f t="shared" si="12"/>
        <v>426121247</v>
      </c>
      <c r="AC26" s="95">
        <f t="shared" si="13"/>
        <v>0.64494833518385131</v>
      </c>
      <c r="AD26" s="77">
        <v>449923808</v>
      </c>
      <c r="AE26" s="78">
        <v>24671590</v>
      </c>
      <c r="AF26" s="78">
        <f t="shared" si="14"/>
        <v>474595398</v>
      </c>
      <c r="AG26" s="78">
        <v>616716815</v>
      </c>
      <c r="AH26" s="78">
        <v>620194711</v>
      </c>
      <c r="AI26" s="79">
        <v>901401782</v>
      </c>
      <c r="AJ26" s="114">
        <f t="shared" si="15"/>
        <v>1.4534173962022066</v>
      </c>
      <c r="AK26" s="115">
        <f t="shared" si="16"/>
        <v>-0.70165484621913676</v>
      </c>
    </row>
    <row r="27" spans="1:37" ht="13" x14ac:dyDescent="0.3">
      <c r="A27" s="55" t="s">
        <v>116</v>
      </c>
      <c r="B27" s="56" t="s">
        <v>132</v>
      </c>
      <c r="C27" s="57" t="s">
        <v>133</v>
      </c>
      <c r="D27" s="77">
        <v>2149423595</v>
      </c>
      <c r="E27" s="78">
        <v>533155331</v>
      </c>
      <c r="F27" s="79">
        <f t="shared" si="0"/>
        <v>2682578926</v>
      </c>
      <c r="G27" s="77">
        <v>2180842537</v>
      </c>
      <c r="H27" s="78">
        <v>556961429</v>
      </c>
      <c r="I27" s="79">
        <f t="shared" si="1"/>
        <v>2737803966</v>
      </c>
      <c r="J27" s="77">
        <v>404584627</v>
      </c>
      <c r="K27" s="78">
        <v>102503672</v>
      </c>
      <c r="L27" s="78">
        <f t="shared" si="2"/>
        <v>507088299</v>
      </c>
      <c r="M27" s="95">
        <f t="shared" si="3"/>
        <v>0.18903015083180447</v>
      </c>
      <c r="N27" s="77">
        <v>130360388</v>
      </c>
      <c r="O27" s="78">
        <v>165338600</v>
      </c>
      <c r="P27" s="78">
        <f t="shared" si="4"/>
        <v>295698988</v>
      </c>
      <c r="Q27" s="95">
        <f t="shared" si="5"/>
        <v>0.11022937112270448</v>
      </c>
      <c r="R27" s="77">
        <v>308940734</v>
      </c>
      <c r="S27" s="78">
        <v>79393962</v>
      </c>
      <c r="T27" s="78">
        <f t="shared" si="6"/>
        <v>388334696</v>
      </c>
      <c r="U27" s="95">
        <f t="shared" si="7"/>
        <v>0.1418416734078177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843885749</v>
      </c>
      <c r="AA27" s="78">
        <f t="shared" si="11"/>
        <v>347236234</v>
      </c>
      <c r="AB27" s="78">
        <f t="shared" si="12"/>
        <v>1191121983</v>
      </c>
      <c r="AC27" s="95">
        <f t="shared" si="13"/>
        <v>0.43506474451502053</v>
      </c>
      <c r="AD27" s="77">
        <v>357855771</v>
      </c>
      <c r="AE27" s="78">
        <v>48420305</v>
      </c>
      <c r="AF27" s="78">
        <f t="shared" si="14"/>
        <v>406276076</v>
      </c>
      <c r="AG27" s="78">
        <v>2555339724</v>
      </c>
      <c r="AH27" s="78">
        <v>2573559460</v>
      </c>
      <c r="AI27" s="79">
        <v>1267980731</v>
      </c>
      <c r="AJ27" s="114">
        <f t="shared" si="15"/>
        <v>0.49269533139133298</v>
      </c>
      <c r="AK27" s="115">
        <f t="shared" si="16"/>
        <v>-4.4160562385662128E-2</v>
      </c>
    </row>
    <row r="28" spans="1:37" ht="14" x14ac:dyDescent="0.3">
      <c r="A28" s="58" t="s">
        <v>0</v>
      </c>
      <c r="B28" s="59" t="s">
        <v>134</v>
      </c>
      <c r="C28" s="60" t="s">
        <v>0</v>
      </c>
      <c r="D28" s="80">
        <f>SUM(D21:D27)</f>
        <v>4761662234</v>
      </c>
      <c r="E28" s="81">
        <f>SUM(E21:E27)</f>
        <v>1173026295</v>
      </c>
      <c r="F28" s="82">
        <f t="shared" si="0"/>
        <v>5934688529</v>
      </c>
      <c r="G28" s="80">
        <f>SUM(G21:G27)</f>
        <v>4912747409</v>
      </c>
      <c r="H28" s="81">
        <f>SUM(H21:H27)</f>
        <v>1310600834</v>
      </c>
      <c r="I28" s="82">
        <f t="shared" si="1"/>
        <v>6223348243</v>
      </c>
      <c r="J28" s="80">
        <f>SUM(J21:J27)</f>
        <v>796114202</v>
      </c>
      <c r="K28" s="81">
        <f>SUM(K21:K27)</f>
        <v>251174552</v>
      </c>
      <c r="L28" s="81">
        <f t="shared" si="2"/>
        <v>1047288754</v>
      </c>
      <c r="M28" s="96">
        <f t="shared" si="3"/>
        <v>0.17646903437011024</v>
      </c>
      <c r="N28" s="80">
        <f>SUM(N21:N27)</f>
        <v>643143039</v>
      </c>
      <c r="O28" s="81">
        <f>SUM(O21:O27)</f>
        <v>352961038</v>
      </c>
      <c r="P28" s="81">
        <f t="shared" si="4"/>
        <v>996104077</v>
      </c>
      <c r="Q28" s="96">
        <f t="shared" si="5"/>
        <v>0.16784437332010149</v>
      </c>
      <c r="R28" s="80">
        <f>SUM(R21:R27)</f>
        <v>884226373</v>
      </c>
      <c r="S28" s="81">
        <f>SUM(S21:S27)</f>
        <v>193067266</v>
      </c>
      <c r="T28" s="81">
        <f t="shared" si="6"/>
        <v>1077293639</v>
      </c>
      <c r="U28" s="96">
        <f t="shared" si="7"/>
        <v>0.17310515126832829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f t="shared" si="10"/>
        <v>2323483614</v>
      </c>
      <c r="AA28" s="81">
        <f t="shared" si="11"/>
        <v>797202856</v>
      </c>
      <c r="AB28" s="81">
        <f t="shared" si="12"/>
        <v>3120686470</v>
      </c>
      <c r="AC28" s="96">
        <f t="shared" si="13"/>
        <v>0.50144815108332352</v>
      </c>
      <c r="AD28" s="80">
        <f>SUM(AD21:AD27)</f>
        <v>1065618156</v>
      </c>
      <c r="AE28" s="81">
        <f>SUM(AE21:AE27)</f>
        <v>198768862</v>
      </c>
      <c r="AF28" s="81">
        <f t="shared" si="14"/>
        <v>1264387018</v>
      </c>
      <c r="AG28" s="81">
        <f>SUM(AG21:AG27)</f>
        <v>5520019939</v>
      </c>
      <c r="AH28" s="81">
        <f>SUM(AH21:AH27)</f>
        <v>5815175927</v>
      </c>
      <c r="AI28" s="82">
        <f>SUM(AI21:AI27)</f>
        <v>3314105588</v>
      </c>
      <c r="AJ28" s="116">
        <f t="shared" si="15"/>
        <v>0.56990633294730242</v>
      </c>
      <c r="AK28" s="117">
        <f t="shared" si="16"/>
        <v>-0.14797160706058432</v>
      </c>
    </row>
    <row r="29" spans="1:37" ht="13" x14ac:dyDescent="0.3">
      <c r="A29" s="55" t="s">
        <v>101</v>
      </c>
      <c r="B29" s="56" t="s">
        <v>135</v>
      </c>
      <c r="C29" s="57" t="s">
        <v>136</v>
      </c>
      <c r="D29" s="77">
        <v>492229402</v>
      </c>
      <c r="E29" s="78">
        <v>31734000</v>
      </c>
      <c r="F29" s="79">
        <f t="shared" si="0"/>
        <v>523963402</v>
      </c>
      <c r="G29" s="77">
        <v>478781865</v>
      </c>
      <c r="H29" s="78">
        <v>31734000</v>
      </c>
      <c r="I29" s="79">
        <f t="shared" si="1"/>
        <v>510515865</v>
      </c>
      <c r="J29" s="77">
        <v>122229139</v>
      </c>
      <c r="K29" s="78">
        <v>45825045</v>
      </c>
      <c r="L29" s="78">
        <f t="shared" si="2"/>
        <v>168054184</v>
      </c>
      <c r="M29" s="95">
        <f t="shared" si="3"/>
        <v>0.32073649296597245</v>
      </c>
      <c r="N29" s="77">
        <v>110841574</v>
      </c>
      <c r="O29" s="78">
        <v>10714111</v>
      </c>
      <c r="P29" s="78">
        <f t="shared" si="4"/>
        <v>121555685</v>
      </c>
      <c r="Q29" s="95">
        <f t="shared" si="5"/>
        <v>0.23199270127649108</v>
      </c>
      <c r="R29" s="77">
        <v>149459648</v>
      </c>
      <c r="S29" s="78">
        <v>35939989</v>
      </c>
      <c r="T29" s="78">
        <f t="shared" si="6"/>
        <v>185399637</v>
      </c>
      <c r="U29" s="95">
        <f t="shared" si="7"/>
        <v>0.3631613622820517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382530361</v>
      </c>
      <c r="AA29" s="78">
        <f t="shared" si="11"/>
        <v>92479145</v>
      </c>
      <c r="AB29" s="78">
        <f t="shared" si="12"/>
        <v>475009506</v>
      </c>
      <c r="AC29" s="95">
        <f t="shared" si="13"/>
        <v>0.93045003802183501</v>
      </c>
      <c r="AD29" s="77">
        <v>90357254</v>
      </c>
      <c r="AE29" s="78">
        <v>8934713</v>
      </c>
      <c r="AF29" s="78">
        <f t="shared" si="14"/>
        <v>99291967</v>
      </c>
      <c r="AG29" s="78">
        <v>471679707</v>
      </c>
      <c r="AH29" s="78">
        <v>491929654</v>
      </c>
      <c r="AI29" s="79">
        <v>576090771</v>
      </c>
      <c r="AJ29" s="114">
        <f t="shared" si="15"/>
        <v>1.1710836423778592</v>
      </c>
      <c r="AK29" s="115">
        <f t="shared" si="16"/>
        <v>0.86721688170403555</v>
      </c>
    </row>
    <row r="30" spans="1:37" ht="13" x14ac:dyDescent="0.3">
      <c r="A30" s="55" t="s">
        <v>101</v>
      </c>
      <c r="B30" s="56" t="s">
        <v>137</v>
      </c>
      <c r="C30" s="57" t="s">
        <v>138</v>
      </c>
      <c r="D30" s="77">
        <v>303139023</v>
      </c>
      <c r="E30" s="78">
        <v>130438309</v>
      </c>
      <c r="F30" s="79">
        <f t="shared" si="0"/>
        <v>433577332</v>
      </c>
      <c r="G30" s="77">
        <v>307544771</v>
      </c>
      <c r="H30" s="78">
        <v>115880834</v>
      </c>
      <c r="I30" s="79">
        <f t="shared" si="1"/>
        <v>423425605</v>
      </c>
      <c r="J30" s="77">
        <v>75642572</v>
      </c>
      <c r="K30" s="78">
        <v>12080746</v>
      </c>
      <c r="L30" s="78">
        <f t="shared" si="2"/>
        <v>87723318</v>
      </c>
      <c r="M30" s="95">
        <f t="shared" si="3"/>
        <v>0.20232450251804215</v>
      </c>
      <c r="N30" s="77">
        <v>75315416</v>
      </c>
      <c r="O30" s="78">
        <v>27530030</v>
      </c>
      <c r="P30" s="78">
        <f t="shared" si="4"/>
        <v>102845446</v>
      </c>
      <c r="Q30" s="95">
        <f t="shared" si="5"/>
        <v>0.23720208232657328</v>
      </c>
      <c r="R30" s="77">
        <v>74932285</v>
      </c>
      <c r="S30" s="78">
        <v>10902109</v>
      </c>
      <c r="T30" s="78">
        <f t="shared" si="6"/>
        <v>85834394</v>
      </c>
      <c r="U30" s="95">
        <f t="shared" si="7"/>
        <v>0.20271422650503151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225890273</v>
      </c>
      <c r="AA30" s="78">
        <f t="shared" si="11"/>
        <v>50512885</v>
      </c>
      <c r="AB30" s="78">
        <f t="shared" si="12"/>
        <v>276403158</v>
      </c>
      <c r="AC30" s="95">
        <f t="shared" si="13"/>
        <v>0.6527785630724906</v>
      </c>
      <c r="AD30" s="77">
        <v>66992364</v>
      </c>
      <c r="AE30" s="78">
        <v>40127389</v>
      </c>
      <c r="AF30" s="78">
        <f t="shared" si="14"/>
        <v>107119753</v>
      </c>
      <c r="AG30" s="78">
        <v>360141107</v>
      </c>
      <c r="AH30" s="78">
        <v>388397023</v>
      </c>
      <c r="AI30" s="79">
        <v>262076289</v>
      </c>
      <c r="AJ30" s="114">
        <f t="shared" si="15"/>
        <v>0.67476389745654664</v>
      </c>
      <c r="AK30" s="115">
        <f t="shared" si="16"/>
        <v>-0.19870619940656509</v>
      </c>
    </row>
    <row r="31" spans="1:37" ht="13" x14ac:dyDescent="0.3">
      <c r="A31" s="55" t="s">
        <v>101</v>
      </c>
      <c r="B31" s="56" t="s">
        <v>139</v>
      </c>
      <c r="C31" s="57" t="s">
        <v>140</v>
      </c>
      <c r="D31" s="77">
        <v>276949813</v>
      </c>
      <c r="E31" s="78">
        <v>174617382</v>
      </c>
      <c r="F31" s="79">
        <f t="shared" si="0"/>
        <v>451567195</v>
      </c>
      <c r="G31" s="77">
        <v>299026782</v>
      </c>
      <c r="H31" s="78">
        <v>111359163</v>
      </c>
      <c r="I31" s="79">
        <f t="shared" si="1"/>
        <v>410385945</v>
      </c>
      <c r="J31" s="77">
        <v>63999308</v>
      </c>
      <c r="K31" s="78">
        <v>18871974</v>
      </c>
      <c r="L31" s="78">
        <f t="shared" si="2"/>
        <v>82871282</v>
      </c>
      <c r="M31" s="95">
        <f t="shared" si="3"/>
        <v>0.1835192700390913</v>
      </c>
      <c r="N31" s="77">
        <v>77848514</v>
      </c>
      <c r="O31" s="78">
        <v>42214476</v>
      </c>
      <c r="P31" s="78">
        <f t="shared" si="4"/>
        <v>120062990</v>
      </c>
      <c r="Q31" s="95">
        <f t="shared" si="5"/>
        <v>0.26588067363927975</v>
      </c>
      <c r="R31" s="77">
        <v>66681901</v>
      </c>
      <c r="S31" s="78">
        <v>11644466</v>
      </c>
      <c r="T31" s="78">
        <f t="shared" si="6"/>
        <v>78326367</v>
      </c>
      <c r="U31" s="95">
        <f t="shared" si="7"/>
        <v>0.19086025716597094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208529723</v>
      </c>
      <c r="AA31" s="78">
        <f t="shared" si="11"/>
        <v>72730916</v>
      </c>
      <c r="AB31" s="78">
        <f t="shared" si="12"/>
        <v>281260639</v>
      </c>
      <c r="AC31" s="95">
        <f t="shared" si="13"/>
        <v>0.68535641248629997</v>
      </c>
      <c r="AD31" s="77">
        <v>60811047</v>
      </c>
      <c r="AE31" s="78">
        <v>13550582</v>
      </c>
      <c r="AF31" s="78">
        <f t="shared" si="14"/>
        <v>74361629</v>
      </c>
      <c r="AG31" s="78">
        <v>338905454</v>
      </c>
      <c r="AH31" s="78">
        <v>371539080</v>
      </c>
      <c r="AI31" s="79">
        <v>301336389</v>
      </c>
      <c r="AJ31" s="114">
        <f t="shared" si="15"/>
        <v>0.81104897229115169</v>
      </c>
      <c r="AK31" s="115">
        <f t="shared" si="16"/>
        <v>5.3316986910009634E-2</v>
      </c>
    </row>
    <row r="32" spans="1:37" ht="13" x14ac:dyDescent="0.3">
      <c r="A32" s="55" t="s">
        <v>101</v>
      </c>
      <c r="B32" s="56" t="s">
        <v>141</v>
      </c>
      <c r="C32" s="57" t="s">
        <v>142</v>
      </c>
      <c r="D32" s="77">
        <v>269517412</v>
      </c>
      <c r="E32" s="78">
        <v>126403376</v>
      </c>
      <c r="F32" s="79">
        <f t="shared" si="0"/>
        <v>395920788</v>
      </c>
      <c r="G32" s="77">
        <v>281550473</v>
      </c>
      <c r="H32" s="78">
        <v>113351721</v>
      </c>
      <c r="I32" s="79">
        <f t="shared" si="1"/>
        <v>394902194</v>
      </c>
      <c r="J32" s="77">
        <v>57384674</v>
      </c>
      <c r="K32" s="78">
        <v>41930700</v>
      </c>
      <c r="L32" s="78">
        <f t="shared" si="2"/>
        <v>99315374</v>
      </c>
      <c r="M32" s="95">
        <f t="shared" si="3"/>
        <v>0.25084657590649168</v>
      </c>
      <c r="N32" s="77">
        <v>52352238</v>
      </c>
      <c r="O32" s="78">
        <v>30641722</v>
      </c>
      <c r="P32" s="78">
        <f t="shared" si="4"/>
        <v>82993960</v>
      </c>
      <c r="Q32" s="95">
        <f t="shared" si="5"/>
        <v>0.20962263795049832</v>
      </c>
      <c r="R32" s="77">
        <v>60155797</v>
      </c>
      <c r="S32" s="78">
        <v>27796689</v>
      </c>
      <c r="T32" s="78">
        <f t="shared" si="6"/>
        <v>87952486</v>
      </c>
      <c r="U32" s="95">
        <f t="shared" si="7"/>
        <v>0.22271966916446151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169892709</v>
      </c>
      <c r="AA32" s="78">
        <f t="shared" si="11"/>
        <v>100369111</v>
      </c>
      <c r="AB32" s="78">
        <f t="shared" si="12"/>
        <v>270261820</v>
      </c>
      <c r="AC32" s="95">
        <f t="shared" si="13"/>
        <v>0.6843765978165216</v>
      </c>
      <c r="AD32" s="77">
        <v>52433429</v>
      </c>
      <c r="AE32" s="78">
        <v>19698486</v>
      </c>
      <c r="AF32" s="78">
        <f t="shared" si="14"/>
        <v>72131915</v>
      </c>
      <c r="AG32" s="78">
        <v>453065011</v>
      </c>
      <c r="AH32" s="78">
        <v>453271672</v>
      </c>
      <c r="AI32" s="79">
        <v>172504333</v>
      </c>
      <c r="AJ32" s="114">
        <f t="shared" si="15"/>
        <v>0.38057602902658344</v>
      </c>
      <c r="AK32" s="115">
        <f t="shared" si="16"/>
        <v>0.21932830980572193</v>
      </c>
    </row>
    <row r="33" spans="1:37" ht="13" x14ac:dyDescent="0.3">
      <c r="A33" s="55" t="s">
        <v>101</v>
      </c>
      <c r="B33" s="56" t="s">
        <v>143</v>
      </c>
      <c r="C33" s="57" t="s">
        <v>144</v>
      </c>
      <c r="D33" s="77">
        <v>164034748</v>
      </c>
      <c r="E33" s="78">
        <v>75544148</v>
      </c>
      <c r="F33" s="79">
        <f t="shared" si="0"/>
        <v>239578896</v>
      </c>
      <c r="G33" s="77">
        <v>162882820</v>
      </c>
      <c r="H33" s="78">
        <v>84033942</v>
      </c>
      <c r="I33" s="79">
        <f t="shared" si="1"/>
        <v>246916762</v>
      </c>
      <c r="J33" s="77">
        <v>43138288</v>
      </c>
      <c r="K33" s="78">
        <v>97715920</v>
      </c>
      <c r="L33" s="78">
        <f t="shared" si="2"/>
        <v>140854208</v>
      </c>
      <c r="M33" s="95">
        <f t="shared" si="3"/>
        <v>0.58792410496791003</v>
      </c>
      <c r="N33" s="77">
        <v>33357362</v>
      </c>
      <c r="O33" s="78">
        <v>29559013</v>
      </c>
      <c r="P33" s="78">
        <f t="shared" si="4"/>
        <v>62916375</v>
      </c>
      <c r="Q33" s="95">
        <f t="shared" si="5"/>
        <v>0.26261234211547579</v>
      </c>
      <c r="R33" s="77">
        <v>29803389</v>
      </c>
      <c r="S33" s="78">
        <v>20628179</v>
      </c>
      <c r="T33" s="78">
        <f t="shared" si="6"/>
        <v>50431568</v>
      </c>
      <c r="U33" s="95">
        <f t="shared" si="7"/>
        <v>0.20424521847569019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106299039</v>
      </c>
      <c r="AA33" s="78">
        <f t="shared" si="11"/>
        <v>147903112</v>
      </c>
      <c r="AB33" s="78">
        <f t="shared" si="12"/>
        <v>254202151</v>
      </c>
      <c r="AC33" s="95">
        <f t="shared" si="13"/>
        <v>1.0295054452398822</v>
      </c>
      <c r="AD33" s="77">
        <v>25704219</v>
      </c>
      <c r="AE33" s="78">
        <v>24018785</v>
      </c>
      <c r="AF33" s="78">
        <f t="shared" si="14"/>
        <v>49723004</v>
      </c>
      <c r="AG33" s="78">
        <v>220123159</v>
      </c>
      <c r="AH33" s="78">
        <v>268848178</v>
      </c>
      <c r="AI33" s="79">
        <v>150313144</v>
      </c>
      <c r="AJ33" s="114">
        <f t="shared" si="15"/>
        <v>0.5591004749156232</v>
      </c>
      <c r="AK33" s="115">
        <f t="shared" si="16"/>
        <v>1.4250225107075298E-2</v>
      </c>
    </row>
    <row r="34" spans="1:37" ht="13" x14ac:dyDescent="0.3">
      <c r="A34" s="55" t="s">
        <v>101</v>
      </c>
      <c r="B34" s="56" t="s">
        <v>145</v>
      </c>
      <c r="C34" s="57" t="s">
        <v>146</v>
      </c>
      <c r="D34" s="77">
        <v>1088722770</v>
      </c>
      <c r="E34" s="78">
        <v>126040260</v>
      </c>
      <c r="F34" s="79">
        <f t="shared" si="0"/>
        <v>1214763030</v>
      </c>
      <c r="G34" s="77">
        <v>1178097568</v>
      </c>
      <c r="H34" s="78">
        <v>152704154</v>
      </c>
      <c r="I34" s="79">
        <f t="shared" si="1"/>
        <v>1330801722</v>
      </c>
      <c r="J34" s="77">
        <v>328446431</v>
      </c>
      <c r="K34" s="78">
        <v>21653789</v>
      </c>
      <c r="L34" s="78">
        <f t="shared" si="2"/>
        <v>350100220</v>
      </c>
      <c r="M34" s="95">
        <f t="shared" si="3"/>
        <v>0.28820453977760585</v>
      </c>
      <c r="N34" s="77">
        <v>261994300</v>
      </c>
      <c r="O34" s="78">
        <v>34243752</v>
      </c>
      <c r="P34" s="78">
        <f t="shared" si="4"/>
        <v>296238052</v>
      </c>
      <c r="Q34" s="95">
        <f t="shared" si="5"/>
        <v>0.24386488943444384</v>
      </c>
      <c r="R34" s="77">
        <v>589374373</v>
      </c>
      <c r="S34" s="78">
        <v>37456330</v>
      </c>
      <c r="T34" s="78">
        <f t="shared" si="6"/>
        <v>626830703</v>
      </c>
      <c r="U34" s="95">
        <f t="shared" si="7"/>
        <v>0.47101735189969945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1179815104</v>
      </c>
      <c r="AA34" s="78">
        <f t="shared" si="11"/>
        <v>93353871</v>
      </c>
      <c r="AB34" s="78">
        <f t="shared" si="12"/>
        <v>1273168975</v>
      </c>
      <c r="AC34" s="95">
        <f t="shared" si="13"/>
        <v>0.95669321278500719</v>
      </c>
      <c r="AD34" s="77">
        <v>223760838</v>
      </c>
      <c r="AE34" s="78">
        <v>20423257</v>
      </c>
      <c r="AF34" s="78">
        <f t="shared" si="14"/>
        <v>244184095</v>
      </c>
      <c r="AG34" s="78">
        <v>1272373816</v>
      </c>
      <c r="AH34" s="78">
        <v>1343159787</v>
      </c>
      <c r="AI34" s="79">
        <v>854972993</v>
      </c>
      <c r="AJ34" s="114">
        <f t="shared" si="15"/>
        <v>0.63653855726995501</v>
      </c>
      <c r="AK34" s="115">
        <f t="shared" si="16"/>
        <v>1.5670414897415821</v>
      </c>
    </row>
    <row r="35" spans="1:37" ht="13" x14ac:dyDescent="0.3">
      <c r="A35" s="55" t="s">
        <v>116</v>
      </c>
      <c r="B35" s="56" t="s">
        <v>147</v>
      </c>
      <c r="C35" s="57" t="s">
        <v>148</v>
      </c>
      <c r="D35" s="77">
        <v>1425340797</v>
      </c>
      <c r="E35" s="78">
        <v>367951198</v>
      </c>
      <c r="F35" s="79">
        <f t="shared" si="0"/>
        <v>1793291995</v>
      </c>
      <c r="G35" s="77">
        <v>1433795173</v>
      </c>
      <c r="H35" s="78">
        <v>378423610</v>
      </c>
      <c r="I35" s="79">
        <f t="shared" si="1"/>
        <v>1812218783</v>
      </c>
      <c r="J35" s="77">
        <v>271224552</v>
      </c>
      <c r="K35" s="78">
        <v>100695896</v>
      </c>
      <c r="L35" s="78">
        <f t="shared" si="2"/>
        <v>371920448</v>
      </c>
      <c r="M35" s="95">
        <f t="shared" si="3"/>
        <v>0.20739536508107817</v>
      </c>
      <c r="N35" s="77">
        <v>387937760</v>
      </c>
      <c r="O35" s="78">
        <v>196650553</v>
      </c>
      <c r="P35" s="78">
        <f t="shared" si="4"/>
        <v>584588313</v>
      </c>
      <c r="Q35" s="95">
        <f t="shared" si="5"/>
        <v>0.32598612754081913</v>
      </c>
      <c r="R35" s="77">
        <v>342375298</v>
      </c>
      <c r="S35" s="78">
        <v>97536614</v>
      </c>
      <c r="T35" s="78">
        <f t="shared" si="6"/>
        <v>439911912</v>
      </c>
      <c r="U35" s="95">
        <f t="shared" si="7"/>
        <v>0.24274768373813946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1001537610</v>
      </c>
      <c r="AA35" s="78">
        <f t="shared" si="11"/>
        <v>394883063</v>
      </c>
      <c r="AB35" s="78">
        <f t="shared" si="12"/>
        <v>1396420673</v>
      </c>
      <c r="AC35" s="95">
        <f t="shared" si="13"/>
        <v>0.77055854740028928</v>
      </c>
      <c r="AD35" s="77">
        <v>296311948</v>
      </c>
      <c r="AE35" s="78">
        <v>59244562</v>
      </c>
      <c r="AF35" s="78">
        <f t="shared" si="14"/>
        <v>355556510</v>
      </c>
      <c r="AG35" s="78">
        <v>1862636427</v>
      </c>
      <c r="AH35" s="78">
        <v>1861765383</v>
      </c>
      <c r="AI35" s="79">
        <v>1361558045</v>
      </c>
      <c r="AJ35" s="114">
        <f t="shared" si="15"/>
        <v>0.73132633006959291</v>
      </c>
      <c r="AK35" s="115">
        <f t="shared" si="16"/>
        <v>0.23724893125990021</v>
      </c>
    </row>
    <row r="36" spans="1:37" ht="14" x14ac:dyDescent="0.3">
      <c r="A36" s="58" t="s">
        <v>0</v>
      </c>
      <c r="B36" s="59" t="s">
        <v>149</v>
      </c>
      <c r="C36" s="60" t="s">
        <v>0</v>
      </c>
      <c r="D36" s="80">
        <f>SUM(D29:D35)</f>
        <v>4019933965</v>
      </c>
      <c r="E36" s="81">
        <f>SUM(E29:E35)</f>
        <v>1032728673</v>
      </c>
      <c r="F36" s="82">
        <f t="shared" si="0"/>
        <v>5052662638</v>
      </c>
      <c r="G36" s="80">
        <f>SUM(G29:G35)</f>
        <v>4141679452</v>
      </c>
      <c r="H36" s="81">
        <f>SUM(H29:H35)</f>
        <v>987487424</v>
      </c>
      <c r="I36" s="82">
        <f t="shared" si="1"/>
        <v>5129166876</v>
      </c>
      <c r="J36" s="80">
        <f>SUM(J29:J35)</f>
        <v>962064964</v>
      </c>
      <c r="K36" s="81">
        <f>SUM(K29:K35)</f>
        <v>338774070</v>
      </c>
      <c r="L36" s="81">
        <f t="shared" si="2"/>
        <v>1300839034</v>
      </c>
      <c r="M36" s="96">
        <f t="shared" si="3"/>
        <v>0.25745614286943808</v>
      </c>
      <c r="N36" s="80">
        <f>SUM(N29:N35)</f>
        <v>999647164</v>
      </c>
      <c r="O36" s="81">
        <f>SUM(O29:O35)</f>
        <v>371553657</v>
      </c>
      <c r="P36" s="81">
        <f t="shared" si="4"/>
        <v>1371200821</v>
      </c>
      <c r="Q36" s="96">
        <f t="shared" si="5"/>
        <v>0.27138182761055341</v>
      </c>
      <c r="R36" s="80">
        <f>SUM(R29:R35)</f>
        <v>1312782691</v>
      </c>
      <c r="S36" s="81">
        <f>SUM(S29:S35)</f>
        <v>241904376</v>
      </c>
      <c r="T36" s="81">
        <f t="shared" si="6"/>
        <v>1554687067</v>
      </c>
      <c r="U36" s="96">
        <f t="shared" si="7"/>
        <v>0.30310713310470971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f t="shared" si="10"/>
        <v>3274494819</v>
      </c>
      <c r="AA36" s="81">
        <f t="shared" si="11"/>
        <v>952232103</v>
      </c>
      <c r="AB36" s="81">
        <f t="shared" si="12"/>
        <v>4226726922</v>
      </c>
      <c r="AC36" s="96">
        <f t="shared" si="13"/>
        <v>0.8240572054259675</v>
      </c>
      <c r="AD36" s="80">
        <f>SUM(AD29:AD35)</f>
        <v>816371099</v>
      </c>
      <c r="AE36" s="81">
        <f>SUM(AE29:AE35)</f>
        <v>185997774</v>
      </c>
      <c r="AF36" s="81">
        <f t="shared" si="14"/>
        <v>1002368873</v>
      </c>
      <c r="AG36" s="81">
        <f>SUM(AG29:AG35)</f>
        <v>4978924681</v>
      </c>
      <c r="AH36" s="81">
        <f>SUM(AH29:AH35)</f>
        <v>5178910777</v>
      </c>
      <c r="AI36" s="82">
        <f>SUM(AI29:AI35)</f>
        <v>3678851964</v>
      </c>
      <c r="AJ36" s="116">
        <f t="shared" si="15"/>
        <v>0.71035245100921729</v>
      </c>
      <c r="AK36" s="117">
        <f t="shared" si="16"/>
        <v>0.55101291438446331</v>
      </c>
    </row>
    <row r="37" spans="1:37" ht="13" x14ac:dyDescent="0.3">
      <c r="A37" s="55" t="s">
        <v>101</v>
      </c>
      <c r="B37" s="56" t="s">
        <v>150</v>
      </c>
      <c r="C37" s="57" t="s">
        <v>151</v>
      </c>
      <c r="D37" s="77">
        <v>466929807</v>
      </c>
      <c r="E37" s="78">
        <v>60339060</v>
      </c>
      <c r="F37" s="79">
        <f t="shared" si="0"/>
        <v>527268867</v>
      </c>
      <c r="G37" s="77">
        <v>425048188</v>
      </c>
      <c r="H37" s="78">
        <v>67198095</v>
      </c>
      <c r="I37" s="79">
        <f t="shared" si="1"/>
        <v>492246283</v>
      </c>
      <c r="J37" s="77">
        <v>85248901</v>
      </c>
      <c r="K37" s="78">
        <v>15031737</v>
      </c>
      <c r="L37" s="78">
        <f t="shared" si="2"/>
        <v>100280638</v>
      </c>
      <c r="M37" s="95">
        <f t="shared" si="3"/>
        <v>0.19018880930817408</v>
      </c>
      <c r="N37" s="77">
        <v>92061849</v>
      </c>
      <c r="O37" s="78">
        <v>18409759</v>
      </c>
      <c r="P37" s="78">
        <f t="shared" si="4"/>
        <v>110471608</v>
      </c>
      <c r="Q37" s="95">
        <f t="shared" si="5"/>
        <v>0.20951665253545115</v>
      </c>
      <c r="R37" s="77">
        <v>88401682</v>
      </c>
      <c r="S37" s="78">
        <v>4665240</v>
      </c>
      <c r="T37" s="78">
        <f t="shared" si="6"/>
        <v>93066922</v>
      </c>
      <c r="U37" s="95">
        <f t="shared" si="7"/>
        <v>0.18906576893339386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265712432</v>
      </c>
      <c r="AA37" s="78">
        <f t="shared" si="11"/>
        <v>38106736</v>
      </c>
      <c r="AB37" s="78">
        <f t="shared" si="12"/>
        <v>303819168</v>
      </c>
      <c r="AC37" s="95">
        <f t="shared" si="13"/>
        <v>0.61720967428818552</v>
      </c>
      <c r="AD37" s="77">
        <v>73973284</v>
      </c>
      <c r="AE37" s="78">
        <v>18994307</v>
      </c>
      <c r="AF37" s="78">
        <f t="shared" si="14"/>
        <v>92967591</v>
      </c>
      <c r="AG37" s="78">
        <v>515204064</v>
      </c>
      <c r="AH37" s="78">
        <v>534694357</v>
      </c>
      <c r="AI37" s="79">
        <v>286071650</v>
      </c>
      <c r="AJ37" s="114">
        <f t="shared" si="15"/>
        <v>0.53501901835107646</v>
      </c>
      <c r="AK37" s="115">
        <f t="shared" si="16"/>
        <v>1.0684476055746739E-3</v>
      </c>
    </row>
    <row r="38" spans="1:37" ht="13" x14ac:dyDescent="0.3">
      <c r="A38" s="55" t="s">
        <v>101</v>
      </c>
      <c r="B38" s="56" t="s">
        <v>152</v>
      </c>
      <c r="C38" s="57" t="s">
        <v>153</v>
      </c>
      <c r="D38" s="77">
        <v>423745232</v>
      </c>
      <c r="E38" s="78">
        <v>135991073</v>
      </c>
      <c r="F38" s="79">
        <f t="shared" si="0"/>
        <v>559736305</v>
      </c>
      <c r="G38" s="77">
        <v>427130768</v>
      </c>
      <c r="H38" s="78">
        <v>133770382</v>
      </c>
      <c r="I38" s="79">
        <f t="shared" si="1"/>
        <v>560901150</v>
      </c>
      <c r="J38" s="77">
        <v>76914178</v>
      </c>
      <c r="K38" s="78">
        <v>18334016</v>
      </c>
      <c r="L38" s="78">
        <f t="shared" si="2"/>
        <v>95248194</v>
      </c>
      <c r="M38" s="95">
        <f t="shared" si="3"/>
        <v>0.17016618923798413</v>
      </c>
      <c r="N38" s="77">
        <v>79909532</v>
      </c>
      <c r="O38" s="78">
        <v>35788196</v>
      </c>
      <c r="P38" s="78">
        <f t="shared" si="4"/>
        <v>115697728</v>
      </c>
      <c r="Q38" s="95">
        <f t="shared" si="5"/>
        <v>0.20670041761897148</v>
      </c>
      <c r="R38" s="77">
        <v>73590388</v>
      </c>
      <c r="S38" s="78">
        <v>22533166</v>
      </c>
      <c r="T38" s="78">
        <f t="shared" si="6"/>
        <v>96123554</v>
      </c>
      <c r="U38" s="95">
        <f t="shared" si="7"/>
        <v>0.17137343005982428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230414098</v>
      </c>
      <c r="AA38" s="78">
        <f t="shared" si="11"/>
        <v>76655378</v>
      </c>
      <c r="AB38" s="78">
        <f t="shared" si="12"/>
        <v>307069476</v>
      </c>
      <c r="AC38" s="95">
        <f t="shared" si="13"/>
        <v>0.54745738353362261</v>
      </c>
      <c r="AD38" s="77">
        <v>64159233</v>
      </c>
      <c r="AE38" s="78">
        <v>18893720</v>
      </c>
      <c r="AF38" s="78">
        <f t="shared" si="14"/>
        <v>83052953</v>
      </c>
      <c r="AG38" s="78">
        <v>557114294</v>
      </c>
      <c r="AH38" s="78">
        <v>625366458</v>
      </c>
      <c r="AI38" s="79">
        <v>252228716</v>
      </c>
      <c r="AJ38" s="114">
        <f t="shared" si="15"/>
        <v>0.40332946030821498</v>
      </c>
      <c r="AK38" s="115">
        <f t="shared" si="16"/>
        <v>0.15737671603320358</v>
      </c>
    </row>
    <row r="39" spans="1:37" ht="13" x14ac:dyDescent="0.3">
      <c r="A39" s="55" t="s">
        <v>101</v>
      </c>
      <c r="B39" s="56" t="s">
        <v>154</v>
      </c>
      <c r="C39" s="57" t="s">
        <v>155</v>
      </c>
      <c r="D39" s="77">
        <v>524942511</v>
      </c>
      <c r="E39" s="78">
        <v>39919855</v>
      </c>
      <c r="F39" s="79">
        <f t="shared" si="0"/>
        <v>564862366</v>
      </c>
      <c r="G39" s="77">
        <v>526929832</v>
      </c>
      <c r="H39" s="78">
        <v>50687246</v>
      </c>
      <c r="I39" s="79">
        <f t="shared" si="1"/>
        <v>577617078</v>
      </c>
      <c r="J39" s="77">
        <v>184867473</v>
      </c>
      <c r="K39" s="78">
        <v>5195365</v>
      </c>
      <c r="L39" s="78">
        <f t="shared" si="2"/>
        <v>190062838</v>
      </c>
      <c r="M39" s="95">
        <f t="shared" si="3"/>
        <v>0.33647636918335605</v>
      </c>
      <c r="N39" s="77">
        <v>54533644</v>
      </c>
      <c r="O39" s="78">
        <v>13231542</v>
      </c>
      <c r="P39" s="78">
        <f t="shared" si="4"/>
        <v>67765186</v>
      </c>
      <c r="Q39" s="95">
        <f t="shared" si="5"/>
        <v>0.11996760640980639</v>
      </c>
      <c r="R39" s="77">
        <v>102746760</v>
      </c>
      <c r="S39" s="78">
        <v>7182604</v>
      </c>
      <c r="T39" s="78">
        <f t="shared" si="6"/>
        <v>109929364</v>
      </c>
      <c r="U39" s="95">
        <f t="shared" si="7"/>
        <v>0.19031529396712193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342147877</v>
      </c>
      <c r="AA39" s="78">
        <f t="shared" si="11"/>
        <v>25609511</v>
      </c>
      <c r="AB39" s="78">
        <f t="shared" si="12"/>
        <v>367757388</v>
      </c>
      <c r="AC39" s="95">
        <f t="shared" si="13"/>
        <v>0.63668025411118467</v>
      </c>
      <c r="AD39" s="77">
        <v>94677424</v>
      </c>
      <c r="AE39" s="78">
        <v>2681625</v>
      </c>
      <c r="AF39" s="78">
        <f t="shared" si="14"/>
        <v>97359049</v>
      </c>
      <c r="AG39" s="78">
        <v>516268079</v>
      </c>
      <c r="AH39" s="78">
        <v>532481190</v>
      </c>
      <c r="AI39" s="79">
        <v>326921473</v>
      </c>
      <c r="AJ39" s="114">
        <f t="shared" si="15"/>
        <v>0.61395872594109846</v>
      </c>
      <c r="AK39" s="115">
        <f t="shared" si="16"/>
        <v>0.12911296000847328</v>
      </c>
    </row>
    <row r="40" spans="1:37" ht="13" x14ac:dyDescent="0.3">
      <c r="A40" s="55" t="s">
        <v>116</v>
      </c>
      <c r="B40" s="56" t="s">
        <v>156</v>
      </c>
      <c r="C40" s="57" t="s">
        <v>157</v>
      </c>
      <c r="D40" s="77">
        <v>915854586</v>
      </c>
      <c r="E40" s="78">
        <v>273663190</v>
      </c>
      <c r="F40" s="79">
        <f t="shared" si="0"/>
        <v>1189517776</v>
      </c>
      <c r="G40" s="77">
        <v>907642475</v>
      </c>
      <c r="H40" s="78">
        <v>293333849</v>
      </c>
      <c r="I40" s="79">
        <f t="shared" si="1"/>
        <v>1200976324</v>
      </c>
      <c r="J40" s="77">
        <v>122563955</v>
      </c>
      <c r="K40" s="78">
        <v>31364654</v>
      </c>
      <c r="L40" s="78">
        <f t="shared" si="2"/>
        <v>153928609</v>
      </c>
      <c r="M40" s="95">
        <f t="shared" si="3"/>
        <v>0.12940421076986075</v>
      </c>
      <c r="N40" s="77">
        <v>162463792</v>
      </c>
      <c r="O40" s="78">
        <v>67521276</v>
      </c>
      <c r="P40" s="78">
        <f t="shared" si="4"/>
        <v>229985068</v>
      </c>
      <c r="Q40" s="95">
        <f t="shared" si="5"/>
        <v>0.19334311150302641</v>
      </c>
      <c r="R40" s="77">
        <v>308537661</v>
      </c>
      <c r="S40" s="78">
        <v>51925561</v>
      </c>
      <c r="T40" s="78">
        <f t="shared" si="6"/>
        <v>360463222</v>
      </c>
      <c r="U40" s="95">
        <f t="shared" si="7"/>
        <v>0.30014182194652489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593565408</v>
      </c>
      <c r="AA40" s="78">
        <f t="shared" si="11"/>
        <v>150811491</v>
      </c>
      <c r="AB40" s="78">
        <f t="shared" si="12"/>
        <v>744376899</v>
      </c>
      <c r="AC40" s="95">
        <f t="shared" si="13"/>
        <v>0.61980980317810164</v>
      </c>
      <c r="AD40" s="77">
        <v>117739907</v>
      </c>
      <c r="AE40" s="78">
        <v>26207602</v>
      </c>
      <c r="AF40" s="78">
        <f t="shared" si="14"/>
        <v>143947509</v>
      </c>
      <c r="AG40" s="78">
        <v>1088668397</v>
      </c>
      <c r="AH40" s="78">
        <v>1140518365</v>
      </c>
      <c r="AI40" s="79">
        <v>505845931</v>
      </c>
      <c r="AJ40" s="114">
        <f t="shared" si="15"/>
        <v>0.44352282832376838</v>
      </c>
      <c r="AK40" s="115">
        <f t="shared" si="16"/>
        <v>1.5041296268628033</v>
      </c>
    </row>
    <row r="41" spans="1:37" ht="14" x14ac:dyDescent="0.3">
      <c r="A41" s="58" t="s">
        <v>0</v>
      </c>
      <c r="B41" s="59" t="s">
        <v>158</v>
      </c>
      <c r="C41" s="60" t="s">
        <v>0</v>
      </c>
      <c r="D41" s="80">
        <f>SUM(D37:D40)</f>
        <v>2331472136</v>
      </c>
      <c r="E41" s="81">
        <f>SUM(E37:E40)</f>
        <v>509913178</v>
      </c>
      <c r="F41" s="82">
        <f t="shared" si="0"/>
        <v>2841385314</v>
      </c>
      <c r="G41" s="80">
        <f>SUM(G37:G40)</f>
        <v>2286751263</v>
      </c>
      <c r="H41" s="81">
        <f>SUM(H37:H40)</f>
        <v>544989572</v>
      </c>
      <c r="I41" s="82">
        <f t="shared" si="1"/>
        <v>2831740835</v>
      </c>
      <c r="J41" s="80">
        <f>SUM(J37:J40)</f>
        <v>469594507</v>
      </c>
      <c r="K41" s="81">
        <f>SUM(K37:K40)</f>
        <v>69925772</v>
      </c>
      <c r="L41" s="81">
        <f t="shared" si="2"/>
        <v>539520279</v>
      </c>
      <c r="M41" s="96">
        <f t="shared" si="3"/>
        <v>0.18987930863923652</v>
      </c>
      <c r="N41" s="80">
        <f>SUM(N37:N40)</f>
        <v>388968817</v>
      </c>
      <c r="O41" s="81">
        <f>SUM(O37:O40)</f>
        <v>134950773</v>
      </c>
      <c r="P41" s="81">
        <f t="shared" si="4"/>
        <v>523919590</v>
      </c>
      <c r="Q41" s="96">
        <f t="shared" si="5"/>
        <v>0.18438878649036333</v>
      </c>
      <c r="R41" s="80">
        <f>SUM(R37:R40)</f>
        <v>573276491</v>
      </c>
      <c r="S41" s="81">
        <f>SUM(S37:S40)</f>
        <v>86306571</v>
      </c>
      <c r="T41" s="81">
        <f t="shared" si="6"/>
        <v>659583062</v>
      </c>
      <c r="U41" s="96">
        <f t="shared" si="7"/>
        <v>0.23292493926267091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1431839815</v>
      </c>
      <c r="AA41" s="81">
        <f t="shared" si="11"/>
        <v>291183116</v>
      </c>
      <c r="AB41" s="81">
        <f t="shared" si="12"/>
        <v>1723022931</v>
      </c>
      <c r="AC41" s="96">
        <f t="shared" si="13"/>
        <v>0.6084677346541143</v>
      </c>
      <c r="AD41" s="80">
        <f>SUM(AD37:AD40)</f>
        <v>350549848</v>
      </c>
      <c r="AE41" s="81">
        <f>SUM(AE37:AE40)</f>
        <v>66777254</v>
      </c>
      <c r="AF41" s="81">
        <f t="shared" si="14"/>
        <v>417327102</v>
      </c>
      <c r="AG41" s="81">
        <f>SUM(AG37:AG40)</f>
        <v>2677254834</v>
      </c>
      <c r="AH41" s="81">
        <f>SUM(AH37:AH40)</f>
        <v>2833060370</v>
      </c>
      <c r="AI41" s="82">
        <f>SUM(AI37:AI40)</f>
        <v>1371067770</v>
      </c>
      <c r="AJ41" s="116">
        <f t="shared" si="15"/>
        <v>0.48395289578668599</v>
      </c>
      <c r="AK41" s="117">
        <f t="shared" si="16"/>
        <v>0.58049419469526797</v>
      </c>
    </row>
    <row r="42" spans="1:37" ht="13" x14ac:dyDescent="0.3">
      <c r="A42" s="55" t="s">
        <v>101</v>
      </c>
      <c r="B42" s="56" t="s">
        <v>159</v>
      </c>
      <c r="C42" s="57" t="s">
        <v>160</v>
      </c>
      <c r="D42" s="77">
        <v>552377316</v>
      </c>
      <c r="E42" s="78">
        <v>137354988</v>
      </c>
      <c r="F42" s="79">
        <f t="shared" si="0"/>
        <v>689732304</v>
      </c>
      <c r="G42" s="77">
        <v>599661148</v>
      </c>
      <c r="H42" s="78">
        <v>146995510</v>
      </c>
      <c r="I42" s="79">
        <f t="shared" si="1"/>
        <v>746656658</v>
      </c>
      <c r="J42" s="77">
        <v>124602744</v>
      </c>
      <c r="K42" s="78">
        <v>29999685</v>
      </c>
      <c r="L42" s="78">
        <f t="shared" si="2"/>
        <v>154602429</v>
      </c>
      <c r="M42" s="95">
        <f t="shared" si="3"/>
        <v>0.22414845310768566</v>
      </c>
      <c r="N42" s="77">
        <v>120644051</v>
      </c>
      <c r="O42" s="78">
        <v>35966352</v>
      </c>
      <c r="P42" s="78">
        <f t="shared" si="4"/>
        <v>156610403</v>
      </c>
      <c r="Q42" s="95">
        <f t="shared" si="5"/>
        <v>0.2270596898126436</v>
      </c>
      <c r="R42" s="77">
        <v>112292067</v>
      </c>
      <c r="S42" s="78">
        <v>22015797</v>
      </c>
      <c r="T42" s="78">
        <f t="shared" si="6"/>
        <v>134307864</v>
      </c>
      <c r="U42" s="95">
        <f t="shared" si="7"/>
        <v>0.17987901475325757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357538862</v>
      </c>
      <c r="AA42" s="78">
        <f t="shared" si="11"/>
        <v>87981834</v>
      </c>
      <c r="AB42" s="78">
        <f t="shared" si="12"/>
        <v>445520696</v>
      </c>
      <c r="AC42" s="95">
        <f t="shared" si="13"/>
        <v>0.59668750184773678</v>
      </c>
      <c r="AD42" s="77">
        <v>102667466</v>
      </c>
      <c r="AE42" s="78">
        <v>22094686</v>
      </c>
      <c r="AF42" s="78">
        <f t="shared" si="14"/>
        <v>124762152</v>
      </c>
      <c r="AG42" s="78">
        <v>707190735</v>
      </c>
      <c r="AH42" s="78">
        <v>726643922</v>
      </c>
      <c r="AI42" s="79">
        <v>402082816</v>
      </c>
      <c r="AJ42" s="114">
        <f t="shared" si="15"/>
        <v>0.55334229576064631</v>
      </c>
      <c r="AK42" s="115">
        <f t="shared" si="16"/>
        <v>7.6511280440241247E-2</v>
      </c>
    </row>
    <row r="43" spans="1:37" ht="13" x14ac:dyDescent="0.3">
      <c r="A43" s="55" t="s">
        <v>101</v>
      </c>
      <c r="B43" s="56" t="s">
        <v>161</v>
      </c>
      <c r="C43" s="57" t="s">
        <v>162</v>
      </c>
      <c r="D43" s="77">
        <v>375405447</v>
      </c>
      <c r="E43" s="78">
        <v>143710254</v>
      </c>
      <c r="F43" s="79">
        <f t="shared" si="0"/>
        <v>519115701</v>
      </c>
      <c r="G43" s="77">
        <v>378599764</v>
      </c>
      <c r="H43" s="78">
        <v>145326824</v>
      </c>
      <c r="I43" s="79">
        <f t="shared" si="1"/>
        <v>523926588</v>
      </c>
      <c r="J43" s="77">
        <v>66351225</v>
      </c>
      <c r="K43" s="78">
        <v>-70730528</v>
      </c>
      <c r="L43" s="78">
        <f t="shared" si="2"/>
        <v>-4379303</v>
      </c>
      <c r="M43" s="95">
        <f t="shared" si="3"/>
        <v>-8.4360827298498534E-3</v>
      </c>
      <c r="N43" s="77">
        <v>65627895</v>
      </c>
      <c r="O43" s="78">
        <v>34244119</v>
      </c>
      <c r="P43" s="78">
        <f t="shared" si="4"/>
        <v>99872014</v>
      </c>
      <c r="Q43" s="95">
        <f t="shared" si="5"/>
        <v>0.19238873686080243</v>
      </c>
      <c r="R43" s="77">
        <v>77138287</v>
      </c>
      <c r="S43" s="78">
        <v>28344334</v>
      </c>
      <c r="T43" s="78">
        <f t="shared" si="6"/>
        <v>105482621</v>
      </c>
      <c r="U43" s="95">
        <f t="shared" si="7"/>
        <v>0.20133091814000476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209117407</v>
      </c>
      <c r="AA43" s="78">
        <f t="shared" si="11"/>
        <v>-8142075</v>
      </c>
      <c r="AB43" s="78">
        <f t="shared" si="12"/>
        <v>200975332</v>
      </c>
      <c r="AC43" s="95">
        <f t="shared" si="13"/>
        <v>0.38359445121345892</v>
      </c>
      <c r="AD43" s="77">
        <v>70881814</v>
      </c>
      <c r="AE43" s="78">
        <v>20086498</v>
      </c>
      <c r="AF43" s="78">
        <f t="shared" si="14"/>
        <v>90968312</v>
      </c>
      <c r="AG43" s="78">
        <v>514016513</v>
      </c>
      <c r="AH43" s="78">
        <v>600263456</v>
      </c>
      <c r="AI43" s="79">
        <v>299776613</v>
      </c>
      <c r="AJ43" s="114">
        <f t="shared" si="15"/>
        <v>0.49940840143365317</v>
      </c>
      <c r="AK43" s="115">
        <f t="shared" si="16"/>
        <v>0.15955346076994381</v>
      </c>
    </row>
    <row r="44" spans="1:37" ht="13" x14ac:dyDescent="0.3">
      <c r="A44" s="55" t="s">
        <v>101</v>
      </c>
      <c r="B44" s="56" t="s">
        <v>163</v>
      </c>
      <c r="C44" s="57" t="s">
        <v>164</v>
      </c>
      <c r="D44" s="77">
        <v>552842704</v>
      </c>
      <c r="E44" s="78">
        <v>180526259</v>
      </c>
      <c r="F44" s="79">
        <f t="shared" si="0"/>
        <v>733368963</v>
      </c>
      <c r="G44" s="77">
        <v>678648712</v>
      </c>
      <c r="H44" s="78">
        <v>274079321</v>
      </c>
      <c r="I44" s="79">
        <f t="shared" si="1"/>
        <v>952728033</v>
      </c>
      <c r="J44" s="77">
        <v>107584742</v>
      </c>
      <c r="K44" s="78">
        <v>20333322</v>
      </c>
      <c r="L44" s="78">
        <f t="shared" si="2"/>
        <v>127918064</v>
      </c>
      <c r="M44" s="95">
        <f t="shared" si="3"/>
        <v>0.17442524902707124</v>
      </c>
      <c r="N44" s="77">
        <v>123963963</v>
      </c>
      <c r="O44" s="78">
        <v>50650062</v>
      </c>
      <c r="P44" s="78">
        <f t="shared" si="4"/>
        <v>174614025</v>
      </c>
      <c r="Q44" s="95">
        <f t="shared" si="5"/>
        <v>0.2380984658604921</v>
      </c>
      <c r="R44" s="77">
        <v>102338637</v>
      </c>
      <c r="S44" s="78">
        <v>44038710</v>
      </c>
      <c r="T44" s="78">
        <f t="shared" si="6"/>
        <v>146377347</v>
      </c>
      <c r="U44" s="95">
        <f t="shared" si="7"/>
        <v>0.15364022252927662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f t="shared" si="10"/>
        <v>333887342</v>
      </c>
      <c r="AA44" s="78">
        <f t="shared" si="11"/>
        <v>115022094</v>
      </c>
      <c r="AB44" s="78">
        <f t="shared" si="12"/>
        <v>448909436</v>
      </c>
      <c r="AC44" s="95">
        <f t="shared" si="13"/>
        <v>0.47118319231822164</v>
      </c>
      <c r="AD44" s="77">
        <v>80801898</v>
      </c>
      <c r="AE44" s="78">
        <v>24534536</v>
      </c>
      <c r="AF44" s="78">
        <f t="shared" si="14"/>
        <v>105336434</v>
      </c>
      <c r="AG44" s="78">
        <v>740519506</v>
      </c>
      <c r="AH44" s="78">
        <v>781813280</v>
      </c>
      <c r="AI44" s="79">
        <v>427788443</v>
      </c>
      <c r="AJ44" s="114">
        <f t="shared" si="15"/>
        <v>0.54717469496041304</v>
      </c>
      <c r="AK44" s="115">
        <f t="shared" si="16"/>
        <v>0.38961745183057928</v>
      </c>
    </row>
    <row r="45" spans="1:37" ht="13" x14ac:dyDescent="0.3">
      <c r="A45" s="55" t="s">
        <v>101</v>
      </c>
      <c r="B45" s="56" t="s">
        <v>165</v>
      </c>
      <c r="C45" s="57" t="s">
        <v>166</v>
      </c>
      <c r="D45" s="77">
        <v>408157214</v>
      </c>
      <c r="E45" s="78">
        <v>129825175</v>
      </c>
      <c r="F45" s="79">
        <f t="shared" si="0"/>
        <v>537982389</v>
      </c>
      <c r="G45" s="77">
        <v>394215618</v>
      </c>
      <c r="H45" s="78">
        <v>177998985</v>
      </c>
      <c r="I45" s="79">
        <f t="shared" si="1"/>
        <v>572214603</v>
      </c>
      <c r="J45" s="77">
        <v>138196050</v>
      </c>
      <c r="K45" s="78">
        <v>176130090</v>
      </c>
      <c r="L45" s="78">
        <f t="shared" si="2"/>
        <v>314326140</v>
      </c>
      <c r="M45" s="95">
        <f t="shared" si="3"/>
        <v>0.58426845641595904</v>
      </c>
      <c r="N45" s="77">
        <v>68237433</v>
      </c>
      <c r="O45" s="78">
        <v>29027340</v>
      </c>
      <c r="P45" s="78">
        <f t="shared" si="4"/>
        <v>97264773</v>
      </c>
      <c r="Q45" s="95">
        <f t="shared" si="5"/>
        <v>0.18079545908704459</v>
      </c>
      <c r="R45" s="77">
        <v>76327825</v>
      </c>
      <c r="S45" s="78">
        <v>24930732</v>
      </c>
      <c r="T45" s="78">
        <f t="shared" si="6"/>
        <v>101258557</v>
      </c>
      <c r="U45" s="95">
        <f t="shared" si="7"/>
        <v>0.17695905778902327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f t="shared" si="10"/>
        <v>282761308</v>
      </c>
      <c r="AA45" s="78">
        <f t="shared" si="11"/>
        <v>230088162</v>
      </c>
      <c r="AB45" s="78">
        <f t="shared" si="12"/>
        <v>512849470</v>
      </c>
      <c r="AC45" s="95">
        <f t="shared" si="13"/>
        <v>0.89625372598189357</v>
      </c>
      <c r="AD45" s="77">
        <v>70065491</v>
      </c>
      <c r="AE45" s="78">
        <v>22111957</v>
      </c>
      <c r="AF45" s="78">
        <f t="shared" si="14"/>
        <v>92177448</v>
      </c>
      <c r="AG45" s="78">
        <v>449075850</v>
      </c>
      <c r="AH45" s="78">
        <v>566635285</v>
      </c>
      <c r="AI45" s="79">
        <v>372489844</v>
      </c>
      <c r="AJ45" s="114">
        <f t="shared" si="15"/>
        <v>0.65737142366628298</v>
      </c>
      <c r="AK45" s="115">
        <f t="shared" si="16"/>
        <v>9.8517687319787717E-2</v>
      </c>
    </row>
    <row r="46" spans="1:37" ht="13" x14ac:dyDescent="0.3">
      <c r="A46" s="55" t="s">
        <v>101</v>
      </c>
      <c r="B46" s="56" t="s">
        <v>167</v>
      </c>
      <c r="C46" s="57" t="s">
        <v>168</v>
      </c>
      <c r="D46" s="77">
        <v>2043877277</v>
      </c>
      <c r="E46" s="78">
        <v>199507186</v>
      </c>
      <c r="F46" s="79">
        <f t="shared" si="0"/>
        <v>2243384463</v>
      </c>
      <c r="G46" s="77">
        <v>2061630716</v>
      </c>
      <c r="H46" s="78">
        <v>257052993</v>
      </c>
      <c r="I46" s="79">
        <f t="shared" si="1"/>
        <v>2318683709</v>
      </c>
      <c r="J46" s="77">
        <v>476065419</v>
      </c>
      <c r="K46" s="78">
        <v>59630500</v>
      </c>
      <c r="L46" s="78">
        <f t="shared" si="2"/>
        <v>535695919</v>
      </c>
      <c r="M46" s="95">
        <f t="shared" si="3"/>
        <v>0.23878917226859656</v>
      </c>
      <c r="N46" s="77">
        <v>418449900</v>
      </c>
      <c r="O46" s="78">
        <v>50921001</v>
      </c>
      <c r="P46" s="78">
        <f t="shared" si="4"/>
        <v>469370901</v>
      </c>
      <c r="Q46" s="95">
        <f t="shared" si="5"/>
        <v>0.20922445917822155</v>
      </c>
      <c r="R46" s="77">
        <v>416161027</v>
      </c>
      <c r="S46" s="78">
        <v>22058539</v>
      </c>
      <c r="T46" s="78">
        <f t="shared" si="6"/>
        <v>438219566</v>
      </c>
      <c r="U46" s="95">
        <f t="shared" si="7"/>
        <v>0.18899497344076954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f t="shared" si="10"/>
        <v>1310676346</v>
      </c>
      <c r="AA46" s="78">
        <f t="shared" si="11"/>
        <v>132610040</v>
      </c>
      <c r="AB46" s="78">
        <f t="shared" si="12"/>
        <v>1443286386</v>
      </c>
      <c r="AC46" s="95">
        <f t="shared" si="13"/>
        <v>0.62245936364578991</v>
      </c>
      <c r="AD46" s="77">
        <v>441832607</v>
      </c>
      <c r="AE46" s="78">
        <v>39992519</v>
      </c>
      <c r="AF46" s="78">
        <f t="shared" si="14"/>
        <v>481825126</v>
      </c>
      <c r="AG46" s="78">
        <v>2084940192</v>
      </c>
      <c r="AH46" s="78">
        <v>2025459471</v>
      </c>
      <c r="AI46" s="79">
        <v>1457348029</v>
      </c>
      <c r="AJ46" s="114">
        <f t="shared" si="15"/>
        <v>0.71951478164136518</v>
      </c>
      <c r="AK46" s="115">
        <f t="shared" si="16"/>
        <v>-9.0500801321847235E-2</v>
      </c>
    </row>
    <row r="47" spans="1:37" ht="13" x14ac:dyDescent="0.3">
      <c r="A47" s="55" t="s">
        <v>116</v>
      </c>
      <c r="B47" s="56" t="s">
        <v>169</v>
      </c>
      <c r="C47" s="57" t="s">
        <v>170</v>
      </c>
      <c r="D47" s="77">
        <v>1820693732</v>
      </c>
      <c r="E47" s="78">
        <v>1369537463</v>
      </c>
      <c r="F47" s="79">
        <f t="shared" si="0"/>
        <v>3190231195</v>
      </c>
      <c r="G47" s="77">
        <v>1843443732</v>
      </c>
      <c r="H47" s="78">
        <v>1405401813</v>
      </c>
      <c r="I47" s="79">
        <f t="shared" si="1"/>
        <v>3248845545</v>
      </c>
      <c r="J47" s="77">
        <v>534207202</v>
      </c>
      <c r="K47" s="78">
        <v>184903542</v>
      </c>
      <c r="L47" s="78">
        <f t="shared" si="2"/>
        <v>719110744</v>
      </c>
      <c r="M47" s="95">
        <f t="shared" si="3"/>
        <v>0.22541022892856516</v>
      </c>
      <c r="N47" s="77">
        <v>387955765</v>
      </c>
      <c r="O47" s="78">
        <v>287597481</v>
      </c>
      <c r="P47" s="78">
        <f t="shared" si="4"/>
        <v>675553246</v>
      </c>
      <c r="Q47" s="95">
        <f t="shared" si="5"/>
        <v>0.21175683036978141</v>
      </c>
      <c r="R47" s="77">
        <v>317997970</v>
      </c>
      <c r="S47" s="78">
        <v>181838543</v>
      </c>
      <c r="T47" s="78">
        <f t="shared" si="6"/>
        <v>499836513</v>
      </c>
      <c r="U47" s="95">
        <f t="shared" si="7"/>
        <v>0.15385050045523171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f t="shared" si="10"/>
        <v>1240160937</v>
      </c>
      <c r="AA47" s="78">
        <f t="shared" si="11"/>
        <v>654339566</v>
      </c>
      <c r="AB47" s="78">
        <f t="shared" si="12"/>
        <v>1894500503</v>
      </c>
      <c r="AC47" s="95">
        <f t="shared" si="13"/>
        <v>0.58313036946790275</v>
      </c>
      <c r="AD47" s="77">
        <v>479569378</v>
      </c>
      <c r="AE47" s="78">
        <v>194766068</v>
      </c>
      <c r="AF47" s="78">
        <f t="shared" si="14"/>
        <v>674335446</v>
      </c>
      <c r="AG47" s="78">
        <v>3102070365</v>
      </c>
      <c r="AH47" s="78">
        <v>3075332219</v>
      </c>
      <c r="AI47" s="79">
        <v>1893041817</v>
      </c>
      <c r="AJ47" s="114">
        <f t="shared" si="15"/>
        <v>0.6155568511604762</v>
      </c>
      <c r="AK47" s="115">
        <f t="shared" si="16"/>
        <v>-0.25877170484672996</v>
      </c>
    </row>
    <row r="48" spans="1:37" ht="14" x14ac:dyDescent="0.3">
      <c r="A48" s="58" t="s">
        <v>0</v>
      </c>
      <c r="B48" s="59" t="s">
        <v>171</v>
      </c>
      <c r="C48" s="60" t="s">
        <v>0</v>
      </c>
      <c r="D48" s="80">
        <f>SUM(D42:D47)</f>
        <v>5753353690</v>
      </c>
      <c r="E48" s="81">
        <f>SUM(E42:E47)</f>
        <v>2160461325</v>
      </c>
      <c r="F48" s="82">
        <f t="shared" si="0"/>
        <v>7913815015</v>
      </c>
      <c r="G48" s="80">
        <f>SUM(G42:G47)</f>
        <v>5956199690</v>
      </c>
      <c r="H48" s="81">
        <f>SUM(H42:H47)</f>
        <v>2406855446</v>
      </c>
      <c r="I48" s="82">
        <f t="shared" si="1"/>
        <v>8363055136</v>
      </c>
      <c r="J48" s="80">
        <f>SUM(J42:J47)</f>
        <v>1447007382</v>
      </c>
      <c r="K48" s="81">
        <f>SUM(K42:K47)</f>
        <v>400266611</v>
      </c>
      <c r="L48" s="81">
        <f t="shared" si="2"/>
        <v>1847273993</v>
      </c>
      <c r="M48" s="96">
        <f t="shared" si="3"/>
        <v>0.23342395412309241</v>
      </c>
      <c r="N48" s="80">
        <f>SUM(N42:N47)</f>
        <v>1184879007</v>
      </c>
      <c r="O48" s="81">
        <f>SUM(O42:O47)</f>
        <v>488406355</v>
      </c>
      <c r="P48" s="81">
        <f t="shared" si="4"/>
        <v>1673285362</v>
      </c>
      <c r="Q48" s="96">
        <f t="shared" si="5"/>
        <v>0.2114385234970014</v>
      </c>
      <c r="R48" s="80">
        <f>SUM(R42:R47)</f>
        <v>1102255813</v>
      </c>
      <c r="S48" s="81">
        <f>SUM(S42:S47)</f>
        <v>323226655</v>
      </c>
      <c r="T48" s="81">
        <f t="shared" si="6"/>
        <v>1425482468</v>
      </c>
      <c r="U48" s="96">
        <f t="shared" si="7"/>
        <v>0.17044996652763908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f t="shared" si="10"/>
        <v>3734142202</v>
      </c>
      <c r="AA48" s="81">
        <f t="shared" si="11"/>
        <v>1211899621</v>
      </c>
      <c r="AB48" s="81">
        <f t="shared" si="12"/>
        <v>4946041823</v>
      </c>
      <c r="AC48" s="96">
        <f t="shared" si="13"/>
        <v>0.59141566599376294</v>
      </c>
      <c r="AD48" s="80">
        <f>SUM(AD42:AD47)</f>
        <v>1245818654</v>
      </c>
      <c r="AE48" s="81">
        <f>SUM(AE42:AE47)</f>
        <v>323586264</v>
      </c>
      <c r="AF48" s="81">
        <f t="shared" si="14"/>
        <v>1569404918</v>
      </c>
      <c r="AG48" s="81">
        <f>SUM(AG42:AG47)</f>
        <v>7597813161</v>
      </c>
      <c r="AH48" s="81">
        <f>SUM(AH42:AH47)</f>
        <v>7776147633</v>
      </c>
      <c r="AI48" s="82">
        <f>SUM(AI42:AI47)</f>
        <v>4852527562</v>
      </c>
      <c r="AJ48" s="116">
        <f t="shared" si="15"/>
        <v>0.62402719071421719</v>
      </c>
      <c r="AK48" s="117">
        <f t="shared" si="16"/>
        <v>-9.1705109592373546E-2</v>
      </c>
    </row>
    <row r="49" spans="1:37" ht="13" x14ac:dyDescent="0.3">
      <c r="A49" s="55" t="s">
        <v>101</v>
      </c>
      <c r="B49" s="56" t="s">
        <v>172</v>
      </c>
      <c r="C49" s="57" t="s">
        <v>173</v>
      </c>
      <c r="D49" s="77">
        <v>594623647</v>
      </c>
      <c r="E49" s="78">
        <v>163364950</v>
      </c>
      <c r="F49" s="79">
        <f t="shared" si="0"/>
        <v>757988597</v>
      </c>
      <c r="G49" s="77">
        <v>595301647</v>
      </c>
      <c r="H49" s="78">
        <v>210964616</v>
      </c>
      <c r="I49" s="79">
        <f t="shared" si="1"/>
        <v>806266263</v>
      </c>
      <c r="J49" s="77">
        <v>120161430</v>
      </c>
      <c r="K49" s="78">
        <v>37996458</v>
      </c>
      <c r="L49" s="78">
        <f t="shared" si="2"/>
        <v>158157888</v>
      </c>
      <c r="M49" s="95">
        <f t="shared" si="3"/>
        <v>0.20865470618682672</v>
      </c>
      <c r="N49" s="77">
        <v>160710671</v>
      </c>
      <c r="O49" s="78">
        <v>40658097</v>
      </c>
      <c r="P49" s="78">
        <f t="shared" si="4"/>
        <v>201368768</v>
      </c>
      <c r="Q49" s="95">
        <f t="shared" si="5"/>
        <v>0.26566200177283145</v>
      </c>
      <c r="R49" s="77">
        <v>130903533</v>
      </c>
      <c r="S49" s="78">
        <v>17542569</v>
      </c>
      <c r="T49" s="78">
        <f t="shared" si="6"/>
        <v>148446102</v>
      </c>
      <c r="U49" s="95">
        <f t="shared" si="7"/>
        <v>0.18411548245570086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f t="shared" si="10"/>
        <v>411775634</v>
      </c>
      <c r="AA49" s="78">
        <f t="shared" si="11"/>
        <v>96197124</v>
      </c>
      <c r="AB49" s="78">
        <f t="shared" si="12"/>
        <v>507972758</v>
      </c>
      <c r="AC49" s="95">
        <f t="shared" si="13"/>
        <v>0.63003102239439723</v>
      </c>
      <c r="AD49" s="77">
        <v>99325748</v>
      </c>
      <c r="AE49" s="78">
        <v>16200894</v>
      </c>
      <c r="AF49" s="78">
        <f t="shared" si="14"/>
        <v>115526642</v>
      </c>
      <c r="AG49" s="78">
        <v>767449320</v>
      </c>
      <c r="AH49" s="78">
        <v>769798082</v>
      </c>
      <c r="AI49" s="79">
        <v>470208495</v>
      </c>
      <c r="AJ49" s="114">
        <f t="shared" si="15"/>
        <v>0.61082055930609602</v>
      </c>
      <c r="AK49" s="115">
        <f t="shared" si="16"/>
        <v>0.28495124094405866</v>
      </c>
    </row>
    <row r="50" spans="1:37" ht="13" x14ac:dyDescent="0.3">
      <c r="A50" s="55" t="s">
        <v>101</v>
      </c>
      <c r="B50" s="56" t="s">
        <v>174</v>
      </c>
      <c r="C50" s="57" t="s">
        <v>175</v>
      </c>
      <c r="D50" s="77">
        <v>452822514</v>
      </c>
      <c r="E50" s="78">
        <v>215003000</v>
      </c>
      <c r="F50" s="79">
        <f t="shared" si="0"/>
        <v>667825514</v>
      </c>
      <c r="G50" s="77">
        <v>518137298</v>
      </c>
      <c r="H50" s="78">
        <v>188261328</v>
      </c>
      <c r="I50" s="79">
        <f t="shared" si="1"/>
        <v>706398626</v>
      </c>
      <c r="J50" s="77">
        <v>92133635</v>
      </c>
      <c r="K50" s="78">
        <v>27570486</v>
      </c>
      <c r="L50" s="78">
        <f t="shared" si="2"/>
        <v>119704121</v>
      </c>
      <c r="M50" s="95">
        <f t="shared" si="3"/>
        <v>0.17924460579983173</v>
      </c>
      <c r="N50" s="77">
        <v>114413469</v>
      </c>
      <c r="O50" s="78">
        <v>39334239</v>
      </c>
      <c r="P50" s="78">
        <f t="shared" si="4"/>
        <v>153747708</v>
      </c>
      <c r="Q50" s="95">
        <f t="shared" si="5"/>
        <v>0.23022137486049987</v>
      </c>
      <c r="R50" s="77">
        <v>99101238</v>
      </c>
      <c r="S50" s="78">
        <v>23083708</v>
      </c>
      <c r="T50" s="78">
        <f t="shared" si="6"/>
        <v>122184946</v>
      </c>
      <c r="U50" s="95">
        <f t="shared" si="7"/>
        <v>0.17296883303960447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f t="shared" si="10"/>
        <v>305648342</v>
      </c>
      <c r="AA50" s="78">
        <f t="shared" si="11"/>
        <v>89988433</v>
      </c>
      <c r="AB50" s="78">
        <f t="shared" si="12"/>
        <v>395636775</v>
      </c>
      <c r="AC50" s="95">
        <f t="shared" si="13"/>
        <v>0.56007579918480754</v>
      </c>
      <c r="AD50" s="77">
        <v>85984808</v>
      </c>
      <c r="AE50" s="78">
        <v>35392108</v>
      </c>
      <c r="AF50" s="78">
        <f t="shared" si="14"/>
        <v>121376916</v>
      </c>
      <c r="AG50" s="78">
        <v>737481333</v>
      </c>
      <c r="AH50" s="78">
        <v>753748232</v>
      </c>
      <c r="AI50" s="79">
        <v>368960859</v>
      </c>
      <c r="AJ50" s="114">
        <f t="shared" si="15"/>
        <v>0.48950145862498023</v>
      </c>
      <c r="AK50" s="115">
        <f t="shared" si="16"/>
        <v>6.6571966616781886E-3</v>
      </c>
    </row>
    <row r="51" spans="1:37" ht="13" x14ac:dyDescent="0.3">
      <c r="A51" s="55" t="s">
        <v>101</v>
      </c>
      <c r="B51" s="56" t="s">
        <v>176</v>
      </c>
      <c r="C51" s="57" t="s">
        <v>177</v>
      </c>
      <c r="D51" s="77">
        <v>529471097</v>
      </c>
      <c r="E51" s="78">
        <v>165872427</v>
      </c>
      <c r="F51" s="79">
        <f t="shared" si="0"/>
        <v>695343524</v>
      </c>
      <c r="G51" s="77">
        <v>582737076</v>
      </c>
      <c r="H51" s="78">
        <v>180261588</v>
      </c>
      <c r="I51" s="79">
        <f t="shared" si="1"/>
        <v>762998664</v>
      </c>
      <c r="J51" s="77">
        <v>114615053</v>
      </c>
      <c r="K51" s="78">
        <v>28109360</v>
      </c>
      <c r="L51" s="78">
        <f t="shared" si="2"/>
        <v>142724413</v>
      </c>
      <c r="M51" s="95">
        <f t="shared" si="3"/>
        <v>0.2052574131689188</v>
      </c>
      <c r="N51" s="77">
        <v>123891373</v>
      </c>
      <c r="O51" s="78">
        <v>30228067</v>
      </c>
      <c r="P51" s="78">
        <f t="shared" si="4"/>
        <v>154119440</v>
      </c>
      <c r="Q51" s="95">
        <f t="shared" si="5"/>
        <v>0.22164503541130268</v>
      </c>
      <c r="R51" s="77">
        <v>112329464</v>
      </c>
      <c r="S51" s="78">
        <v>22481555</v>
      </c>
      <c r="T51" s="78">
        <f t="shared" si="6"/>
        <v>134811019</v>
      </c>
      <c r="U51" s="95">
        <f t="shared" si="7"/>
        <v>0.17668578643802185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f t="shared" si="10"/>
        <v>350835890</v>
      </c>
      <c r="AA51" s="78">
        <f t="shared" si="11"/>
        <v>80818982</v>
      </c>
      <c r="AB51" s="78">
        <f t="shared" si="12"/>
        <v>431654872</v>
      </c>
      <c r="AC51" s="95">
        <f t="shared" si="13"/>
        <v>0.5657347677872212</v>
      </c>
      <c r="AD51" s="77">
        <v>98519273</v>
      </c>
      <c r="AE51" s="78">
        <v>28664227</v>
      </c>
      <c r="AF51" s="78">
        <f t="shared" si="14"/>
        <v>127183500</v>
      </c>
      <c r="AG51" s="78">
        <v>619293048</v>
      </c>
      <c r="AH51" s="78">
        <v>681332259</v>
      </c>
      <c r="AI51" s="79">
        <v>354318268</v>
      </c>
      <c r="AJ51" s="114">
        <f t="shared" si="15"/>
        <v>0.52003741686917537</v>
      </c>
      <c r="AK51" s="115">
        <f t="shared" si="16"/>
        <v>5.9972551470906188E-2</v>
      </c>
    </row>
    <row r="52" spans="1:37" ht="13" x14ac:dyDescent="0.3">
      <c r="A52" s="55" t="s">
        <v>101</v>
      </c>
      <c r="B52" s="56" t="s">
        <v>178</v>
      </c>
      <c r="C52" s="57" t="s">
        <v>179</v>
      </c>
      <c r="D52" s="77">
        <v>283378439</v>
      </c>
      <c r="E52" s="78">
        <v>68269693</v>
      </c>
      <c r="F52" s="79">
        <f t="shared" si="0"/>
        <v>351648132</v>
      </c>
      <c r="G52" s="77">
        <v>361501589</v>
      </c>
      <c r="H52" s="78">
        <v>96558167</v>
      </c>
      <c r="I52" s="79">
        <f t="shared" si="1"/>
        <v>458059756</v>
      </c>
      <c r="J52" s="77">
        <v>59270998</v>
      </c>
      <c r="K52" s="78">
        <v>4454131</v>
      </c>
      <c r="L52" s="78">
        <f t="shared" si="2"/>
        <v>63725129</v>
      </c>
      <c r="M52" s="95">
        <f t="shared" si="3"/>
        <v>0.18121844878732357</v>
      </c>
      <c r="N52" s="77">
        <v>62315973</v>
      </c>
      <c r="O52" s="78">
        <v>23140916</v>
      </c>
      <c r="P52" s="78">
        <f t="shared" si="4"/>
        <v>85456889</v>
      </c>
      <c r="Q52" s="95">
        <f t="shared" si="5"/>
        <v>0.24301817988898061</v>
      </c>
      <c r="R52" s="77">
        <v>57476312</v>
      </c>
      <c r="S52" s="78">
        <v>13978129</v>
      </c>
      <c r="T52" s="78">
        <f t="shared" si="6"/>
        <v>71454441</v>
      </c>
      <c r="U52" s="95">
        <f t="shared" si="7"/>
        <v>0.15599371056731734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f t="shared" si="10"/>
        <v>179063283</v>
      </c>
      <c r="AA52" s="78">
        <f t="shared" si="11"/>
        <v>41573176</v>
      </c>
      <c r="AB52" s="78">
        <f t="shared" si="12"/>
        <v>220636459</v>
      </c>
      <c r="AC52" s="95">
        <f t="shared" si="13"/>
        <v>0.48167614838444789</v>
      </c>
      <c r="AD52" s="77">
        <v>51601814</v>
      </c>
      <c r="AE52" s="78">
        <v>12169471</v>
      </c>
      <c r="AF52" s="78">
        <f t="shared" si="14"/>
        <v>63771285</v>
      </c>
      <c r="AG52" s="78">
        <v>304681868</v>
      </c>
      <c r="AH52" s="78">
        <v>459193947</v>
      </c>
      <c r="AI52" s="79">
        <v>-455946962</v>
      </c>
      <c r="AJ52" s="114">
        <f t="shared" si="15"/>
        <v>-0.99292894642620366</v>
      </c>
      <c r="AK52" s="115">
        <f t="shared" si="16"/>
        <v>0.12047986801583188</v>
      </c>
    </row>
    <row r="53" spans="1:37" ht="13" x14ac:dyDescent="0.3">
      <c r="A53" s="55" t="s">
        <v>116</v>
      </c>
      <c r="B53" s="56" t="s">
        <v>180</v>
      </c>
      <c r="C53" s="57" t="s">
        <v>181</v>
      </c>
      <c r="D53" s="77">
        <v>1051847682</v>
      </c>
      <c r="E53" s="78">
        <v>592469475</v>
      </c>
      <c r="F53" s="79">
        <f t="shared" si="0"/>
        <v>1644317157</v>
      </c>
      <c r="G53" s="77">
        <v>1092180486</v>
      </c>
      <c r="H53" s="78">
        <v>596650049</v>
      </c>
      <c r="I53" s="79">
        <f t="shared" si="1"/>
        <v>1688830535</v>
      </c>
      <c r="J53" s="77">
        <v>236854020</v>
      </c>
      <c r="K53" s="78">
        <v>158505858</v>
      </c>
      <c r="L53" s="78">
        <f t="shared" si="2"/>
        <v>395359878</v>
      </c>
      <c r="M53" s="95">
        <f t="shared" si="3"/>
        <v>0.24044015858918633</v>
      </c>
      <c r="N53" s="77">
        <v>218052781</v>
      </c>
      <c r="O53" s="78">
        <v>150466662</v>
      </c>
      <c r="P53" s="78">
        <f t="shared" si="4"/>
        <v>368519443</v>
      </c>
      <c r="Q53" s="95">
        <f t="shared" si="5"/>
        <v>0.22411700895486064</v>
      </c>
      <c r="R53" s="77">
        <v>239094723</v>
      </c>
      <c r="S53" s="78">
        <v>116541209</v>
      </c>
      <c r="T53" s="78">
        <f t="shared" si="6"/>
        <v>355635932</v>
      </c>
      <c r="U53" s="95">
        <f t="shared" si="7"/>
        <v>0.21058118303148751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f t="shared" si="10"/>
        <v>694001524</v>
      </c>
      <c r="AA53" s="78">
        <f t="shared" si="11"/>
        <v>425513729</v>
      </c>
      <c r="AB53" s="78">
        <f t="shared" si="12"/>
        <v>1119515253</v>
      </c>
      <c r="AC53" s="95">
        <f t="shared" si="13"/>
        <v>0.66289377755714252</v>
      </c>
      <c r="AD53" s="77">
        <v>218051513</v>
      </c>
      <c r="AE53" s="78">
        <v>74429301</v>
      </c>
      <c r="AF53" s="78">
        <f t="shared" si="14"/>
        <v>292480814</v>
      </c>
      <c r="AG53" s="78">
        <v>1600958809</v>
      </c>
      <c r="AH53" s="78">
        <v>1618575487</v>
      </c>
      <c r="AI53" s="79">
        <v>960657030</v>
      </c>
      <c r="AJ53" s="114">
        <f t="shared" si="15"/>
        <v>0.59352006608018026</v>
      </c>
      <c r="AK53" s="115">
        <f t="shared" si="16"/>
        <v>0.21592909680564554</v>
      </c>
    </row>
    <row r="54" spans="1:37" ht="14" x14ac:dyDescent="0.3">
      <c r="A54" s="58" t="s">
        <v>0</v>
      </c>
      <c r="B54" s="59" t="s">
        <v>182</v>
      </c>
      <c r="C54" s="60" t="s">
        <v>0</v>
      </c>
      <c r="D54" s="80">
        <f>SUM(D49:D53)</f>
        <v>2912143379</v>
      </c>
      <c r="E54" s="81">
        <f>SUM(E49:E53)</f>
        <v>1204979545</v>
      </c>
      <c r="F54" s="82">
        <f t="shared" si="0"/>
        <v>4117122924</v>
      </c>
      <c r="G54" s="80">
        <f>SUM(G49:G53)</f>
        <v>3149858096</v>
      </c>
      <c r="H54" s="81">
        <f>SUM(H49:H53)</f>
        <v>1272695748</v>
      </c>
      <c r="I54" s="82">
        <f t="shared" si="1"/>
        <v>4422553844</v>
      </c>
      <c r="J54" s="80">
        <f>SUM(J49:J53)</f>
        <v>623035136</v>
      </c>
      <c r="K54" s="81">
        <f>SUM(K49:K53)</f>
        <v>256636293</v>
      </c>
      <c r="L54" s="81">
        <f t="shared" si="2"/>
        <v>879671429</v>
      </c>
      <c r="M54" s="96">
        <f t="shared" si="3"/>
        <v>0.21366168687170342</v>
      </c>
      <c r="N54" s="80">
        <f>SUM(N49:N53)</f>
        <v>679384267</v>
      </c>
      <c r="O54" s="81">
        <f>SUM(O49:O53)</f>
        <v>283827981</v>
      </c>
      <c r="P54" s="81">
        <f t="shared" si="4"/>
        <v>963212248</v>
      </c>
      <c r="Q54" s="96">
        <f t="shared" si="5"/>
        <v>0.2339527543336474</v>
      </c>
      <c r="R54" s="80">
        <f>SUM(R49:R53)</f>
        <v>638905270</v>
      </c>
      <c r="S54" s="81">
        <f>SUM(S49:S53)</f>
        <v>193627170</v>
      </c>
      <c r="T54" s="81">
        <f t="shared" si="6"/>
        <v>832532440</v>
      </c>
      <c r="U54" s="96">
        <f t="shared" si="7"/>
        <v>0.1882469879093687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f t="shared" si="10"/>
        <v>1941324673</v>
      </c>
      <c r="AA54" s="81">
        <f t="shared" si="11"/>
        <v>734091444</v>
      </c>
      <c r="AB54" s="81">
        <f t="shared" si="12"/>
        <v>2675416117</v>
      </c>
      <c r="AC54" s="96">
        <f t="shared" si="13"/>
        <v>0.60494822931996395</v>
      </c>
      <c r="AD54" s="80">
        <f>SUM(AD49:AD53)</f>
        <v>553483156</v>
      </c>
      <c r="AE54" s="81">
        <f>SUM(AE49:AE53)</f>
        <v>166856001</v>
      </c>
      <c r="AF54" s="81">
        <f t="shared" si="14"/>
        <v>720339157</v>
      </c>
      <c r="AG54" s="81">
        <f>SUM(AG49:AG53)</f>
        <v>4029864378</v>
      </c>
      <c r="AH54" s="81">
        <f>SUM(AH49:AH53)</f>
        <v>4282648007</v>
      </c>
      <c r="AI54" s="82">
        <f>SUM(AI49:AI53)</f>
        <v>1698197690</v>
      </c>
      <c r="AJ54" s="116">
        <f t="shared" si="15"/>
        <v>0.39652983089534588</v>
      </c>
      <c r="AK54" s="117">
        <f t="shared" si="16"/>
        <v>0.15575063761249908</v>
      </c>
    </row>
    <row r="55" spans="1:37" ht="14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55429109701</v>
      </c>
      <c r="E55" s="84">
        <f>SUM(E9:E10,E12:E19,E21:E27,E29:E35,E37:E40,E42:E47,E49:E53)</f>
        <v>10206584885</v>
      </c>
      <c r="F55" s="85">
        <f t="shared" si="0"/>
        <v>65635694586</v>
      </c>
      <c r="G55" s="83">
        <f>SUM(G9:G10,G12:G19,G21:G27,G29:G35,G37:G40,G42:G47,G49:G53)</f>
        <v>55705145280</v>
      </c>
      <c r="H55" s="84">
        <f>SUM(H9:H10,H12:H19,H21:H27,H29:H35,H37:H40,H42:H47,H49:H53)</f>
        <v>11185945618</v>
      </c>
      <c r="I55" s="85">
        <f t="shared" si="1"/>
        <v>66891090898</v>
      </c>
      <c r="J55" s="83">
        <f>SUM(J9:J10,J12:J19,J21:J27,J29:J35,J37:J40,J42:J47,J49:J53)</f>
        <v>10735332136</v>
      </c>
      <c r="K55" s="84">
        <f>SUM(K9:K10,K12:K19,K21:K27,K29:K35,K37:K40,K42:K47,K49:K53)</f>
        <v>1708325143</v>
      </c>
      <c r="L55" s="84">
        <f t="shared" si="2"/>
        <v>12443657279</v>
      </c>
      <c r="M55" s="97">
        <f t="shared" si="3"/>
        <v>0.18958673870199608</v>
      </c>
      <c r="N55" s="83">
        <f>SUM(N9:N10,N12:N19,N21:N27,N29:N35,N37:N40,N42:N47,N49:N53)</f>
        <v>7950526088</v>
      </c>
      <c r="O55" s="84">
        <f>SUM(O9:O10,O12:O19,O21:O27,O29:O35,O37:O40,O42:O47,O49:O53)</f>
        <v>2174459591</v>
      </c>
      <c r="P55" s="84">
        <f t="shared" si="4"/>
        <v>10124985679</v>
      </c>
      <c r="Q55" s="97">
        <f t="shared" si="5"/>
        <v>0.15426035700336208</v>
      </c>
      <c r="R55" s="83">
        <f>SUM(R9:R10,R12:R19,R21:R27,R29:R35,R37:R40,R42:R47,R49:R53)</f>
        <v>8382765643</v>
      </c>
      <c r="S55" s="84">
        <f>SUM(S9:S10,S12:S19,S21:S27,S29:S35,S37:S40,S42:S47,S49:S53)</f>
        <v>1337223060</v>
      </c>
      <c r="T55" s="84">
        <f t="shared" si="6"/>
        <v>9719988703</v>
      </c>
      <c r="U55" s="97">
        <f t="shared" si="7"/>
        <v>0.14531066204050533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f t="shared" si="10"/>
        <v>27068623867</v>
      </c>
      <c r="AA55" s="84">
        <f t="shared" si="11"/>
        <v>5220007794</v>
      </c>
      <c r="AB55" s="84">
        <f t="shared" si="12"/>
        <v>32288631661</v>
      </c>
      <c r="AC55" s="97">
        <f t="shared" si="13"/>
        <v>0.48270451606531373</v>
      </c>
      <c r="AD55" s="83">
        <f>SUM(AD9:AD10,AD12:AD19,AD21:AD27,AD29:AD35,AD37:AD40,AD42:AD47,AD49:AD53)</f>
        <v>11442170101</v>
      </c>
      <c r="AE55" s="84">
        <f>SUM(AE9:AE10,AE12:AE19,AE21:AE27,AE29:AE35,AE37:AE40,AE42:AE47,AE49:AE53)</f>
        <v>1473024466</v>
      </c>
      <c r="AF55" s="84">
        <f t="shared" si="14"/>
        <v>12915194567</v>
      </c>
      <c r="AG55" s="84">
        <f>SUM(AG9:AG10,AG12:AG19,AG21:AG27,AG29:AG35,AG37:AG40,AG42:AG47,AG49:AG53)</f>
        <v>61485040588</v>
      </c>
      <c r="AH55" s="84">
        <f>SUM(AH9:AH10,AH12:AH19,AH21:AH27,AH29:AH35,AH37:AH40,AH42:AH47,AH49:AH53)</f>
        <v>63380167076</v>
      </c>
      <c r="AI55" s="85">
        <f>SUM(AI9:AI10,AI12:AI19,AI21:AI27,AI29:AI35,AI37:AI40,AI42:AI47,AI49:AI53)</f>
        <v>38315011020</v>
      </c>
      <c r="AJ55" s="118">
        <f t="shared" si="15"/>
        <v>0.60452682262664226</v>
      </c>
      <c r="AK55" s="119">
        <f t="shared" si="16"/>
        <v>-0.2473989723828216</v>
      </c>
    </row>
    <row r="56" spans="1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54</v>
      </c>
      <c r="C9" s="57" t="s">
        <v>55</v>
      </c>
      <c r="D9" s="77">
        <v>11265466055</v>
      </c>
      <c r="E9" s="78">
        <v>1343987464</v>
      </c>
      <c r="F9" s="79">
        <f>$D9       +$E9</f>
        <v>12609453519</v>
      </c>
      <c r="G9" s="77">
        <v>11461598816</v>
      </c>
      <c r="H9" s="78">
        <v>1417041824</v>
      </c>
      <c r="I9" s="79">
        <f>$G9       +$H9</f>
        <v>12878640640</v>
      </c>
      <c r="J9" s="77">
        <v>5855300884</v>
      </c>
      <c r="K9" s="78">
        <v>104526439</v>
      </c>
      <c r="L9" s="78">
        <f>$J9       +$K9</f>
        <v>5959827323</v>
      </c>
      <c r="M9" s="95">
        <f>IF(($F9       =0),0,($L9       /$F9       ))</f>
        <v>0.47264755082523574</v>
      </c>
      <c r="N9" s="77">
        <v>2718504162</v>
      </c>
      <c r="O9" s="78">
        <v>302537509</v>
      </c>
      <c r="P9" s="78">
        <f>$N9       +$O9</f>
        <v>3021041671</v>
      </c>
      <c r="Q9" s="95">
        <f>IF(($F9       =0),0,($P9       /$F9       ))</f>
        <v>0.23958545597934727</v>
      </c>
      <c r="R9" s="77">
        <v>-307887902</v>
      </c>
      <c r="S9" s="78">
        <v>194404164</v>
      </c>
      <c r="T9" s="78">
        <f>$R9       +$S9</f>
        <v>-113483738</v>
      </c>
      <c r="U9" s="95">
        <f>IF(($I9       =0),0,($T9       /$I9       ))</f>
        <v>-8.8117792220654741E-3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8265917144</v>
      </c>
      <c r="AA9" s="78">
        <f>$K9       +$O9       +$S9</f>
        <v>601468112</v>
      </c>
      <c r="AB9" s="78">
        <f>$Z9       +$AA9</f>
        <v>8867385256</v>
      </c>
      <c r="AC9" s="95">
        <f>IF(($I9       =0),0,($AB9       /$I9       ))</f>
        <v>0.6885342563607707</v>
      </c>
      <c r="AD9" s="77">
        <v>3258595875</v>
      </c>
      <c r="AE9" s="78">
        <v>110318465</v>
      </c>
      <c r="AF9" s="78">
        <f>$AD9       +$AE9</f>
        <v>3368914340</v>
      </c>
      <c r="AG9" s="78">
        <v>11085434548</v>
      </c>
      <c r="AH9" s="78">
        <v>11727683806</v>
      </c>
      <c r="AI9" s="79">
        <v>9285514693</v>
      </c>
      <c r="AJ9" s="114">
        <f>IF(($AH9       =0),0,($AI9       /$AH9       ))</f>
        <v>0.79176032084438008</v>
      </c>
      <c r="AK9" s="115">
        <f>IF(($AF9       =0),0,(($T9       /$AF9       )-1))</f>
        <v>-1.0336855516486656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11265466055</v>
      </c>
      <c r="E10" s="81">
        <f>E9</f>
        <v>1343987464</v>
      </c>
      <c r="F10" s="82">
        <f t="shared" ref="F10:F37" si="0">$D10      +$E10</f>
        <v>12609453519</v>
      </c>
      <c r="G10" s="80">
        <f>G9</f>
        <v>11461598816</v>
      </c>
      <c r="H10" s="81">
        <f>H9</f>
        <v>1417041824</v>
      </c>
      <c r="I10" s="82">
        <f t="shared" ref="I10:I37" si="1">$G10      +$H10</f>
        <v>12878640640</v>
      </c>
      <c r="J10" s="80">
        <f>J9</f>
        <v>5855300884</v>
      </c>
      <c r="K10" s="81">
        <f>K9</f>
        <v>104526439</v>
      </c>
      <c r="L10" s="81">
        <f t="shared" ref="L10:L37" si="2">$J10      +$K10</f>
        <v>5959827323</v>
      </c>
      <c r="M10" s="96">
        <f t="shared" ref="M10:M37" si="3">IF(($F10      =0),0,($L10      /$F10      ))</f>
        <v>0.47264755082523574</v>
      </c>
      <c r="N10" s="80">
        <f>N9</f>
        <v>2718504162</v>
      </c>
      <c r="O10" s="81">
        <f>O9</f>
        <v>302537509</v>
      </c>
      <c r="P10" s="81">
        <f t="shared" ref="P10:P37" si="4">$N10      +$O10</f>
        <v>3021041671</v>
      </c>
      <c r="Q10" s="96">
        <f t="shared" ref="Q10:Q37" si="5">IF(($F10      =0),0,($P10      /$F10      ))</f>
        <v>0.23958545597934727</v>
      </c>
      <c r="R10" s="80">
        <f>R9</f>
        <v>-307887902</v>
      </c>
      <c r="S10" s="81">
        <f>S9</f>
        <v>194404164</v>
      </c>
      <c r="T10" s="81">
        <f t="shared" ref="T10:T37" si="6">$R10      +$S10</f>
        <v>-113483738</v>
      </c>
      <c r="U10" s="96">
        <f t="shared" ref="U10:U37" si="7">IF(($I10      =0),0,($T10      /$I10      ))</f>
        <v>-8.8117792220654741E-3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f t="shared" ref="Z10:Z37" si="10">$J10      +$N10      +$R10</f>
        <v>8265917144</v>
      </c>
      <c r="AA10" s="81">
        <f t="shared" ref="AA10:AA37" si="11">$K10      +$O10      +$S10</f>
        <v>601468112</v>
      </c>
      <c r="AB10" s="81">
        <f t="shared" ref="AB10:AB37" si="12">$Z10      +$AA10</f>
        <v>8867385256</v>
      </c>
      <c r="AC10" s="96">
        <f t="shared" ref="AC10:AC37" si="13">IF(($I10      =0),0,($AB10      /$I10      ))</f>
        <v>0.6885342563607707</v>
      </c>
      <c r="AD10" s="80">
        <f>AD9</f>
        <v>3258595875</v>
      </c>
      <c r="AE10" s="81">
        <f>AE9</f>
        <v>110318465</v>
      </c>
      <c r="AF10" s="81">
        <f t="shared" ref="AF10:AF37" si="14">$AD10      +$AE10</f>
        <v>3368914340</v>
      </c>
      <c r="AG10" s="81">
        <f>AG9</f>
        <v>11085434548</v>
      </c>
      <c r="AH10" s="81">
        <f>AH9</f>
        <v>11727683806</v>
      </c>
      <c r="AI10" s="82">
        <f>AI9</f>
        <v>9285514693</v>
      </c>
      <c r="AJ10" s="116">
        <f t="shared" ref="AJ10:AJ37" si="15">IF(($AH10      =0),0,($AI10      /$AH10      ))</f>
        <v>0.79176032084438008</v>
      </c>
      <c r="AK10" s="117">
        <f t="shared" ref="AK10:AK37" si="16">IF(($AF10      =0),0,(($T10      /$AF10      )-1))</f>
        <v>-1.0336855516486656</v>
      </c>
    </row>
    <row r="11" spans="1:37" ht="13" x14ac:dyDescent="0.3">
      <c r="A11" s="55" t="s">
        <v>101</v>
      </c>
      <c r="B11" s="56" t="s">
        <v>184</v>
      </c>
      <c r="C11" s="57" t="s">
        <v>185</v>
      </c>
      <c r="D11" s="77">
        <v>240412439</v>
      </c>
      <c r="E11" s="78">
        <v>40044260</v>
      </c>
      <c r="F11" s="79">
        <f t="shared" si="0"/>
        <v>280456699</v>
      </c>
      <c r="G11" s="77">
        <v>242267885</v>
      </c>
      <c r="H11" s="78">
        <v>41020847</v>
      </c>
      <c r="I11" s="79">
        <f t="shared" si="1"/>
        <v>283288732</v>
      </c>
      <c r="J11" s="77">
        <v>7707666</v>
      </c>
      <c r="K11" s="78">
        <v>580584</v>
      </c>
      <c r="L11" s="78">
        <f t="shared" si="2"/>
        <v>8288250</v>
      </c>
      <c r="M11" s="95">
        <f t="shared" si="3"/>
        <v>2.9552690413716949E-2</v>
      </c>
      <c r="N11" s="77">
        <v>21539296</v>
      </c>
      <c r="O11" s="78">
        <v>1678084</v>
      </c>
      <c r="P11" s="78">
        <f t="shared" si="4"/>
        <v>23217380</v>
      </c>
      <c r="Q11" s="95">
        <f t="shared" si="5"/>
        <v>8.2784187658145408E-2</v>
      </c>
      <c r="R11" s="77">
        <v>39914861</v>
      </c>
      <c r="S11" s="78">
        <v>497767</v>
      </c>
      <c r="T11" s="78">
        <f t="shared" si="6"/>
        <v>40412628</v>
      </c>
      <c r="U11" s="95">
        <f t="shared" si="7"/>
        <v>0.14265526099357881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69161823</v>
      </c>
      <c r="AA11" s="78">
        <f t="shared" si="11"/>
        <v>2756435</v>
      </c>
      <c r="AB11" s="78">
        <f t="shared" si="12"/>
        <v>71918258</v>
      </c>
      <c r="AC11" s="95">
        <f t="shared" si="13"/>
        <v>0.25386910906149279</v>
      </c>
      <c r="AD11" s="77">
        <v>16077536</v>
      </c>
      <c r="AE11" s="78">
        <v>836563</v>
      </c>
      <c r="AF11" s="78">
        <f t="shared" si="14"/>
        <v>16914099</v>
      </c>
      <c r="AG11" s="78">
        <v>287193163</v>
      </c>
      <c r="AH11" s="78">
        <v>282257811</v>
      </c>
      <c r="AI11" s="79">
        <v>68217825</v>
      </c>
      <c r="AJ11" s="114">
        <f t="shared" si="15"/>
        <v>0.24168622564709114</v>
      </c>
      <c r="AK11" s="115">
        <f t="shared" si="16"/>
        <v>1.3892864763295996</v>
      </c>
    </row>
    <row r="12" spans="1:37" ht="13" x14ac:dyDescent="0.3">
      <c r="A12" s="55" t="s">
        <v>101</v>
      </c>
      <c r="B12" s="56" t="s">
        <v>186</v>
      </c>
      <c r="C12" s="57" t="s">
        <v>187</v>
      </c>
      <c r="D12" s="77">
        <v>565555461</v>
      </c>
      <c r="E12" s="78">
        <v>50378251</v>
      </c>
      <c r="F12" s="79">
        <f t="shared" si="0"/>
        <v>615933712</v>
      </c>
      <c r="G12" s="77">
        <v>584719521</v>
      </c>
      <c r="H12" s="78">
        <v>56732101</v>
      </c>
      <c r="I12" s="79">
        <f t="shared" si="1"/>
        <v>641451622</v>
      </c>
      <c r="J12" s="77">
        <v>47841918</v>
      </c>
      <c r="K12" s="78">
        <v>3417667</v>
      </c>
      <c r="L12" s="78">
        <f t="shared" si="2"/>
        <v>51259585</v>
      </c>
      <c r="M12" s="95">
        <f t="shared" si="3"/>
        <v>8.322256762591361E-2</v>
      </c>
      <c r="N12" s="77">
        <v>50972372</v>
      </c>
      <c r="O12" s="78">
        <v>6260687</v>
      </c>
      <c r="P12" s="78">
        <f t="shared" si="4"/>
        <v>57233059</v>
      </c>
      <c r="Q12" s="95">
        <f t="shared" si="5"/>
        <v>9.2920809309427768E-2</v>
      </c>
      <c r="R12" s="77">
        <v>426417108</v>
      </c>
      <c r="S12" s="78">
        <v>3273272</v>
      </c>
      <c r="T12" s="78">
        <f t="shared" si="6"/>
        <v>429690380</v>
      </c>
      <c r="U12" s="95">
        <f t="shared" si="7"/>
        <v>0.66987184265004474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525231398</v>
      </c>
      <c r="AA12" s="78">
        <f t="shared" si="11"/>
        <v>12951626</v>
      </c>
      <c r="AB12" s="78">
        <f t="shared" si="12"/>
        <v>538183024</v>
      </c>
      <c r="AC12" s="95">
        <f t="shared" si="13"/>
        <v>0.83900797120441295</v>
      </c>
      <c r="AD12" s="77">
        <v>24766946</v>
      </c>
      <c r="AE12" s="78">
        <v>0</v>
      </c>
      <c r="AF12" s="78">
        <f t="shared" si="14"/>
        <v>24766946</v>
      </c>
      <c r="AG12" s="78">
        <v>628769772</v>
      </c>
      <c r="AH12" s="78">
        <v>628769772</v>
      </c>
      <c r="AI12" s="79">
        <v>24766946</v>
      </c>
      <c r="AJ12" s="114">
        <f t="shared" si="15"/>
        <v>3.938953032239597E-2</v>
      </c>
      <c r="AK12" s="115">
        <f t="shared" si="16"/>
        <v>16.349348603578335</v>
      </c>
    </row>
    <row r="13" spans="1:37" ht="13" x14ac:dyDescent="0.3">
      <c r="A13" s="55" t="s">
        <v>101</v>
      </c>
      <c r="B13" s="56" t="s">
        <v>188</v>
      </c>
      <c r="C13" s="57" t="s">
        <v>189</v>
      </c>
      <c r="D13" s="77">
        <v>256002948</v>
      </c>
      <c r="E13" s="78">
        <v>48221808</v>
      </c>
      <c r="F13" s="79">
        <f t="shared" si="0"/>
        <v>304224756</v>
      </c>
      <c r="G13" s="77">
        <v>265059685</v>
      </c>
      <c r="H13" s="78">
        <v>51551022</v>
      </c>
      <c r="I13" s="79">
        <f t="shared" si="1"/>
        <v>316610707</v>
      </c>
      <c r="J13" s="77">
        <v>29370438</v>
      </c>
      <c r="K13" s="78">
        <v>245</v>
      </c>
      <c r="L13" s="78">
        <f t="shared" si="2"/>
        <v>29370683</v>
      </c>
      <c r="M13" s="95">
        <f t="shared" si="3"/>
        <v>9.6542711994154748E-2</v>
      </c>
      <c r="N13" s="77">
        <v>16657345</v>
      </c>
      <c r="O13" s="78">
        <v>0</v>
      </c>
      <c r="P13" s="78">
        <f t="shared" si="4"/>
        <v>16657345</v>
      </c>
      <c r="Q13" s="95">
        <f t="shared" si="5"/>
        <v>5.4753417239982928E-2</v>
      </c>
      <c r="R13" s="77">
        <v>17104223</v>
      </c>
      <c r="S13" s="78">
        <v>363303</v>
      </c>
      <c r="T13" s="78">
        <f t="shared" si="6"/>
        <v>17467526</v>
      </c>
      <c r="U13" s="95">
        <f t="shared" si="7"/>
        <v>5.5170357836319163E-2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63132006</v>
      </c>
      <c r="AA13" s="78">
        <f t="shared" si="11"/>
        <v>363548</v>
      </c>
      <c r="AB13" s="78">
        <f t="shared" si="12"/>
        <v>63495554</v>
      </c>
      <c r="AC13" s="95">
        <f t="shared" si="13"/>
        <v>0.2005477155262472</v>
      </c>
      <c r="AD13" s="77">
        <v>0</v>
      </c>
      <c r="AE13" s="78">
        <v>0</v>
      </c>
      <c r="AF13" s="78">
        <f t="shared" si="14"/>
        <v>0</v>
      </c>
      <c r="AG13" s="78">
        <v>305745756</v>
      </c>
      <c r="AH13" s="78">
        <v>305745756</v>
      </c>
      <c r="AI13" s="79">
        <v>26065266</v>
      </c>
      <c r="AJ13" s="114">
        <f t="shared" si="15"/>
        <v>8.5251440088672886E-2</v>
      </c>
      <c r="AK13" s="115">
        <f t="shared" si="16"/>
        <v>0</v>
      </c>
    </row>
    <row r="14" spans="1:37" ht="13" x14ac:dyDescent="0.3">
      <c r="A14" s="55" t="s">
        <v>116</v>
      </c>
      <c r="B14" s="56" t="s">
        <v>190</v>
      </c>
      <c r="C14" s="57" t="s">
        <v>191</v>
      </c>
      <c r="D14" s="77">
        <v>66178948</v>
      </c>
      <c r="E14" s="78">
        <v>3914000</v>
      </c>
      <c r="F14" s="79">
        <f t="shared" si="0"/>
        <v>70092948</v>
      </c>
      <c r="G14" s="77">
        <v>129427451</v>
      </c>
      <c r="H14" s="78">
        <v>3914000</v>
      </c>
      <c r="I14" s="79">
        <f t="shared" si="1"/>
        <v>133341451</v>
      </c>
      <c r="J14" s="77">
        <v>18101370</v>
      </c>
      <c r="K14" s="78">
        <v>22056270</v>
      </c>
      <c r="L14" s="78">
        <f t="shared" si="2"/>
        <v>40157640</v>
      </c>
      <c r="M14" s="95">
        <f t="shared" si="3"/>
        <v>0.57291983210636255</v>
      </c>
      <c r="N14" s="77">
        <v>28498397</v>
      </c>
      <c r="O14" s="78">
        <v>-21961451</v>
      </c>
      <c r="P14" s="78">
        <f t="shared" si="4"/>
        <v>6536946</v>
      </c>
      <c r="Q14" s="95">
        <f t="shared" si="5"/>
        <v>9.3261108093213599E-2</v>
      </c>
      <c r="R14" s="77">
        <v>26175513</v>
      </c>
      <c r="S14" s="78">
        <v>62165</v>
      </c>
      <c r="T14" s="78">
        <f t="shared" si="6"/>
        <v>26237678</v>
      </c>
      <c r="U14" s="95">
        <f t="shared" si="7"/>
        <v>0.19677060511363417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72775280</v>
      </c>
      <c r="AA14" s="78">
        <f t="shared" si="11"/>
        <v>156984</v>
      </c>
      <c r="AB14" s="78">
        <f t="shared" si="12"/>
        <v>72932264</v>
      </c>
      <c r="AC14" s="95">
        <f t="shared" si="13"/>
        <v>0.5469586797881778</v>
      </c>
      <c r="AD14" s="77">
        <v>13427396</v>
      </c>
      <c r="AE14" s="78">
        <v>96047</v>
      </c>
      <c r="AF14" s="78">
        <f t="shared" si="14"/>
        <v>13523443</v>
      </c>
      <c r="AG14" s="78">
        <v>64113401</v>
      </c>
      <c r="AH14" s="78">
        <v>65483348</v>
      </c>
      <c r="AI14" s="79">
        <v>49634875</v>
      </c>
      <c r="AJ14" s="114">
        <f t="shared" si="15"/>
        <v>0.7579770508984971</v>
      </c>
      <c r="AK14" s="115">
        <f t="shared" si="16"/>
        <v>0.9401625754624765</v>
      </c>
    </row>
    <row r="15" spans="1:37" ht="14" x14ac:dyDescent="0.3">
      <c r="A15" s="58" t="s">
        <v>0</v>
      </c>
      <c r="B15" s="59" t="s">
        <v>192</v>
      </c>
      <c r="C15" s="60" t="s">
        <v>0</v>
      </c>
      <c r="D15" s="80">
        <f>SUM(D11:D14)</f>
        <v>1128149796</v>
      </c>
      <c r="E15" s="81">
        <f>SUM(E11:E14)</f>
        <v>142558319</v>
      </c>
      <c r="F15" s="82">
        <f t="shared" si="0"/>
        <v>1270708115</v>
      </c>
      <c r="G15" s="80">
        <f>SUM(G11:G14)</f>
        <v>1221474542</v>
      </c>
      <c r="H15" s="81">
        <f>SUM(H11:H14)</f>
        <v>153217970</v>
      </c>
      <c r="I15" s="82">
        <f t="shared" si="1"/>
        <v>1374692512</v>
      </c>
      <c r="J15" s="80">
        <f>SUM(J11:J14)</f>
        <v>103021392</v>
      </c>
      <c r="K15" s="81">
        <f>SUM(K11:K14)</f>
        <v>26054766</v>
      </c>
      <c r="L15" s="81">
        <f t="shared" si="2"/>
        <v>129076158</v>
      </c>
      <c r="M15" s="96">
        <f t="shared" si="3"/>
        <v>0.10157813307110264</v>
      </c>
      <c r="N15" s="80">
        <f>SUM(N11:N14)</f>
        <v>117667410</v>
      </c>
      <c r="O15" s="81">
        <f>SUM(O11:O14)</f>
        <v>-14022680</v>
      </c>
      <c r="P15" s="81">
        <f t="shared" si="4"/>
        <v>103644730</v>
      </c>
      <c r="Q15" s="96">
        <f t="shared" si="5"/>
        <v>8.1564545607706304E-2</v>
      </c>
      <c r="R15" s="80">
        <f>SUM(R11:R14)</f>
        <v>509611705</v>
      </c>
      <c r="S15" s="81">
        <f>SUM(S11:S14)</f>
        <v>4196507</v>
      </c>
      <c r="T15" s="81">
        <f t="shared" si="6"/>
        <v>513808212</v>
      </c>
      <c r="U15" s="96">
        <f t="shared" si="7"/>
        <v>0.3737622832123203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f t="shared" si="10"/>
        <v>730300507</v>
      </c>
      <c r="AA15" s="81">
        <f t="shared" si="11"/>
        <v>16228593</v>
      </c>
      <c r="AB15" s="81">
        <f t="shared" si="12"/>
        <v>746529100</v>
      </c>
      <c r="AC15" s="96">
        <f t="shared" si="13"/>
        <v>0.5430516959126348</v>
      </c>
      <c r="AD15" s="80">
        <f>SUM(AD11:AD14)</f>
        <v>54271878</v>
      </c>
      <c r="AE15" s="81">
        <f>SUM(AE11:AE14)</f>
        <v>932610</v>
      </c>
      <c r="AF15" s="81">
        <f t="shared" si="14"/>
        <v>55204488</v>
      </c>
      <c r="AG15" s="81">
        <f>SUM(AG11:AG14)</f>
        <v>1285822092</v>
      </c>
      <c r="AH15" s="81">
        <f>SUM(AH11:AH14)</f>
        <v>1282256687</v>
      </c>
      <c r="AI15" s="82">
        <f>SUM(AI11:AI14)</f>
        <v>168684912</v>
      </c>
      <c r="AJ15" s="116">
        <f t="shared" si="15"/>
        <v>0.13155315445822277</v>
      </c>
      <c r="AK15" s="117">
        <f t="shared" si="16"/>
        <v>8.3073630535256484</v>
      </c>
    </row>
    <row r="16" spans="1:37" ht="13" x14ac:dyDescent="0.3">
      <c r="A16" s="55" t="s">
        <v>101</v>
      </c>
      <c r="B16" s="56" t="s">
        <v>193</v>
      </c>
      <c r="C16" s="57" t="s">
        <v>194</v>
      </c>
      <c r="D16" s="77">
        <v>449851937</v>
      </c>
      <c r="E16" s="78">
        <v>77730541</v>
      </c>
      <c r="F16" s="79">
        <f t="shared" si="0"/>
        <v>527582478</v>
      </c>
      <c r="G16" s="77">
        <v>448256857</v>
      </c>
      <c r="H16" s="78">
        <v>62644700</v>
      </c>
      <c r="I16" s="79">
        <f t="shared" si="1"/>
        <v>510901557</v>
      </c>
      <c r="J16" s="77">
        <v>5767372</v>
      </c>
      <c r="K16" s="78">
        <v>-1673748588</v>
      </c>
      <c r="L16" s="78">
        <f t="shared" si="2"/>
        <v>-1667981216</v>
      </c>
      <c r="M16" s="95">
        <f t="shared" si="3"/>
        <v>-3.1615553691682687</v>
      </c>
      <c r="N16" s="77">
        <v>12698389</v>
      </c>
      <c r="O16" s="78">
        <v>3586269</v>
      </c>
      <c r="P16" s="78">
        <f t="shared" si="4"/>
        <v>16284658</v>
      </c>
      <c r="Q16" s="95">
        <f t="shared" si="5"/>
        <v>3.0866563388786388E-2</v>
      </c>
      <c r="R16" s="77">
        <v>3753225</v>
      </c>
      <c r="S16" s="78">
        <v>4132512</v>
      </c>
      <c r="T16" s="78">
        <f t="shared" si="6"/>
        <v>7885737</v>
      </c>
      <c r="U16" s="95">
        <f t="shared" si="7"/>
        <v>1.5434944153047473E-2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22218986</v>
      </c>
      <c r="AA16" s="78">
        <f t="shared" si="11"/>
        <v>-1666029807</v>
      </c>
      <c r="AB16" s="78">
        <f t="shared" si="12"/>
        <v>-1643810821</v>
      </c>
      <c r="AC16" s="95">
        <f t="shared" si="13"/>
        <v>-3.2174707602231871</v>
      </c>
      <c r="AD16" s="77">
        <v>2255651</v>
      </c>
      <c r="AE16" s="78">
        <v>2076898</v>
      </c>
      <c r="AF16" s="78">
        <f t="shared" si="14"/>
        <v>4332549</v>
      </c>
      <c r="AG16" s="78">
        <v>506816034</v>
      </c>
      <c r="AH16" s="78">
        <v>405569903</v>
      </c>
      <c r="AI16" s="79">
        <v>10190891</v>
      </c>
      <c r="AJ16" s="114">
        <f t="shared" si="15"/>
        <v>2.5127335447275533E-2</v>
      </c>
      <c r="AK16" s="115">
        <f t="shared" si="16"/>
        <v>0.82011490233578432</v>
      </c>
    </row>
    <row r="17" spans="1:37" ht="13" x14ac:dyDescent="0.3">
      <c r="A17" s="55" t="s">
        <v>101</v>
      </c>
      <c r="B17" s="56" t="s">
        <v>195</v>
      </c>
      <c r="C17" s="57" t="s">
        <v>196</v>
      </c>
      <c r="D17" s="77">
        <v>337642808</v>
      </c>
      <c r="E17" s="78">
        <v>42079866</v>
      </c>
      <c r="F17" s="79">
        <f t="shared" si="0"/>
        <v>379722674</v>
      </c>
      <c r="G17" s="77">
        <v>353649231</v>
      </c>
      <c r="H17" s="78">
        <v>42079866</v>
      </c>
      <c r="I17" s="79">
        <f t="shared" si="1"/>
        <v>395729097</v>
      </c>
      <c r="J17" s="77">
        <v>88724835</v>
      </c>
      <c r="K17" s="78">
        <v>3646427</v>
      </c>
      <c r="L17" s="78">
        <f t="shared" si="2"/>
        <v>92371262</v>
      </c>
      <c r="M17" s="95">
        <f t="shared" si="3"/>
        <v>0.24325980070392109</v>
      </c>
      <c r="N17" s="77">
        <v>59105759</v>
      </c>
      <c r="O17" s="78">
        <v>12503339</v>
      </c>
      <c r="P17" s="78">
        <f t="shared" si="4"/>
        <v>71609098</v>
      </c>
      <c r="Q17" s="95">
        <f t="shared" si="5"/>
        <v>0.18858262332788692</v>
      </c>
      <c r="R17" s="77">
        <v>88817631</v>
      </c>
      <c r="S17" s="78">
        <v>8309768</v>
      </c>
      <c r="T17" s="78">
        <f t="shared" si="6"/>
        <v>97127399</v>
      </c>
      <c r="U17" s="95">
        <f t="shared" si="7"/>
        <v>0.24543911412205305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236648225</v>
      </c>
      <c r="AA17" s="78">
        <f t="shared" si="11"/>
        <v>24459534</v>
      </c>
      <c r="AB17" s="78">
        <f t="shared" si="12"/>
        <v>261107759</v>
      </c>
      <c r="AC17" s="95">
        <f t="shared" si="13"/>
        <v>0.65981440581307571</v>
      </c>
      <c r="AD17" s="77">
        <v>52725730</v>
      </c>
      <c r="AE17" s="78">
        <v>42157562</v>
      </c>
      <c r="AF17" s="78">
        <f t="shared" si="14"/>
        <v>94883292</v>
      </c>
      <c r="AG17" s="78">
        <v>342286446</v>
      </c>
      <c r="AH17" s="78">
        <v>353367621</v>
      </c>
      <c r="AI17" s="79">
        <v>277152776</v>
      </c>
      <c r="AJ17" s="114">
        <f t="shared" si="15"/>
        <v>0.78431853834168919</v>
      </c>
      <c r="AK17" s="115">
        <f t="shared" si="16"/>
        <v>2.3651234613571326E-2</v>
      </c>
    </row>
    <row r="18" spans="1:37" ht="13" x14ac:dyDescent="0.3">
      <c r="A18" s="55" t="s">
        <v>101</v>
      </c>
      <c r="B18" s="56" t="s">
        <v>197</v>
      </c>
      <c r="C18" s="57" t="s">
        <v>198</v>
      </c>
      <c r="D18" s="77">
        <v>280733554</v>
      </c>
      <c r="E18" s="78">
        <v>41201000</v>
      </c>
      <c r="F18" s="79">
        <f t="shared" si="0"/>
        <v>321934554</v>
      </c>
      <c r="G18" s="77">
        <v>310720168</v>
      </c>
      <c r="H18" s="78">
        <v>45915000</v>
      </c>
      <c r="I18" s="79">
        <f t="shared" si="1"/>
        <v>356635168</v>
      </c>
      <c r="J18" s="77">
        <v>70306059</v>
      </c>
      <c r="K18" s="78">
        <v>9762365</v>
      </c>
      <c r="L18" s="78">
        <f t="shared" si="2"/>
        <v>80068424</v>
      </c>
      <c r="M18" s="95">
        <f t="shared" si="3"/>
        <v>0.24871025183584364</v>
      </c>
      <c r="N18" s="77">
        <v>86238738</v>
      </c>
      <c r="O18" s="78">
        <v>11402574</v>
      </c>
      <c r="P18" s="78">
        <f t="shared" si="4"/>
        <v>97641312</v>
      </c>
      <c r="Q18" s="95">
        <f t="shared" si="5"/>
        <v>0.30329553254479169</v>
      </c>
      <c r="R18" s="77">
        <v>57996774</v>
      </c>
      <c r="S18" s="78">
        <v>7920291</v>
      </c>
      <c r="T18" s="78">
        <f t="shared" si="6"/>
        <v>65917065</v>
      </c>
      <c r="U18" s="95">
        <f t="shared" si="7"/>
        <v>0.18483052406093614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214541571</v>
      </c>
      <c r="AA18" s="78">
        <f t="shared" si="11"/>
        <v>29085230</v>
      </c>
      <c r="AB18" s="78">
        <f t="shared" si="12"/>
        <v>243626801</v>
      </c>
      <c r="AC18" s="95">
        <f t="shared" si="13"/>
        <v>0.68312612680979345</v>
      </c>
      <c r="AD18" s="77">
        <v>118725906</v>
      </c>
      <c r="AE18" s="78">
        <v>18919819</v>
      </c>
      <c r="AF18" s="78">
        <f t="shared" si="14"/>
        <v>137645725</v>
      </c>
      <c r="AG18" s="78">
        <v>304809945</v>
      </c>
      <c r="AH18" s="78">
        <v>324858579</v>
      </c>
      <c r="AI18" s="79">
        <v>225244250</v>
      </c>
      <c r="AJ18" s="114">
        <f t="shared" si="15"/>
        <v>0.69336094091577005</v>
      </c>
      <c r="AK18" s="115">
        <f t="shared" si="16"/>
        <v>-0.52111069922440378</v>
      </c>
    </row>
    <row r="19" spans="1:37" ht="13" x14ac:dyDescent="0.3">
      <c r="A19" s="55" t="s">
        <v>101</v>
      </c>
      <c r="B19" s="56" t="s">
        <v>61</v>
      </c>
      <c r="C19" s="57" t="s">
        <v>62</v>
      </c>
      <c r="D19" s="77">
        <v>4523421464</v>
      </c>
      <c r="E19" s="78">
        <v>140263000</v>
      </c>
      <c r="F19" s="79">
        <f t="shared" si="0"/>
        <v>4663684464</v>
      </c>
      <c r="G19" s="77">
        <v>4403761739</v>
      </c>
      <c r="H19" s="78">
        <v>188200408</v>
      </c>
      <c r="I19" s="79">
        <f t="shared" si="1"/>
        <v>4591962147</v>
      </c>
      <c r="J19" s="77">
        <v>351437969</v>
      </c>
      <c r="K19" s="78">
        <v>59013224</v>
      </c>
      <c r="L19" s="78">
        <f t="shared" si="2"/>
        <v>410451193</v>
      </c>
      <c r="M19" s="95">
        <f t="shared" si="3"/>
        <v>8.8010069327880663E-2</v>
      </c>
      <c r="N19" s="77">
        <v>551595301</v>
      </c>
      <c r="O19" s="78">
        <v>38642292</v>
      </c>
      <c r="P19" s="78">
        <f t="shared" si="4"/>
        <v>590237593</v>
      </c>
      <c r="Q19" s="95">
        <f t="shared" si="5"/>
        <v>0.1265603617818</v>
      </c>
      <c r="R19" s="77">
        <v>570768276</v>
      </c>
      <c r="S19" s="78">
        <v>35793836</v>
      </c>
      <c r="T19" s="78">
        <f t="shared" si="6"/>
        <v>606562112</v>
      </c>
      <c r="U19" s="95">
        <f t="shared" si="7"/>
        <v>0.1320921411332357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1473801546</v>
      </c>
      <c r="AA19" s="78">
        <f t="shared" si="11"/>
        <v>133449352</v>
      </c>
      <c r="AB19" s="78">
        <f t="shared" si="12"/>
        <v>1607250898</v>
      </c>
      <c r="AC19" s="95">
        <f t="shared" si="13"/>
        <v>0.35001396931158107</v>
      </c>
      <c r="AD19" s="77">
        <v>450215959</v>
      </c>
      <c r="AE19" s="78">
        <v>29301143</v>
      </c>
      <c r="AF19" s="78">
        <f t="shared" si="14"/>
        <v>479517102</v>
      </c>
      <c r="AG19" s="78">
        <v>3623886595</v>
      </c>
      <c r="AH19" s="78">
        <v>4306957518</v>
      </c>
      <c r="AI19" s="79">
        <v>1782587777</v>
      </c>
      <c r="AJ19" s="114">
        <f t="shared" si="15"/>
        <v>0.41388561868791574</v>
      </c>
      <c r="AK19" s="115">
        <f t="shared" si="16"/>
        <v>0.26494364741134935</v>
      </c>
    </row>
    <row r="20" spans="1:37" ht="13" x14ac:dyDescent="0.3">
      <c r="A20" s="55" t="s">
        <v>101</v>
      </c>
      <c r="B20" s="56" t="s">
        <v>199</v>
      </c>
      <c r="C20" s="57" t="s">
        <v>200</v>
      </c>
      <c r="D20" s="77">
        <v>769612678</v>
      </c>
      <c r="E20" s="78">
        <v>57483500</v>
      </c>
      <c r="F20" s="79">
        <f t="shared" si="0"/>
        <v>827096178</v>
      </c>
      <c r="G20" s="77">
        <v>857352058</v>
      </c>
      <c r="H20" s="78">
        <v>79352588</v>
      </c>
      <c r="I20" s="79">
        <f t="shared" si="1"/>
        <v>936704646</v>
      </c>
      <c r="J20" s="77">
        <v>191993540</v>
      </c>
      <c r="K20" s="78">
        <v>12317592</v>
      </c>
      <c r="L20" s="78">
        <f t="shared" si="2"/>
        <v>204311132</v>
      </c>
      <c r="M20" s="95">
        <f t="shared" si="3"/>
        <v>0.24702221752982154</v>
      </c>
      <c r="N20" s="77">
        <v>148210621</v>
      </c>
      <c r="O20" s="78">
        <v>14583995</v>
      </c>
      <c r="P20" s="78">
        <f t="shared" si="4"/>
        <v>162794616</v>
      </c>
      <c r="Q20" s="95">
        <f t="shared" si="5"/>
        <v>0.19682670568452318</v>
      </c>
      <c r="R20" s="77">
        <v>104317532</v>
      </c>
      <c r="S20" s="78">
        <v>6246913</v>
      </c>
      <c r="T20" s="78">
        <f t="shared" si="6"/>
        <v>110564445</v>
      </c>
      <c r="U20" s="95">
        <f t="shared" si="7"/>
        <v>0.11803554671383577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444521693</v>
      </c>
      <c r="AA20" s="78">
        <f t="shared" si="11"/>
        <v>33148500</v>
      </c>
      <c r="AB20" s="78">
        <f t="shared" si="12"/>
        <v>477670193</v>
      </c>
      <c r="AC20" s="95">
        <f t="shared" si="13"/>
        <v>0.50994750056999294</v>
      </c>
      <c r="AD20" s="77">
        <v>228209126</v>
      </c>
      <c r="AE20" s="78">
        <v>16016128</v>
      </c>
      <c r="AF20" s="78">
        <f t="shared" si="14"/>
        <v>244225254</v>
      </c>
      <c r="AG20" s="78">
        <v>632200964</v>
      </c>
      <c r="AH20" s="78">
        <v>632405684</v>
      </c>
      <c r="AI20" s="79">
        <v>477359687</v>
      </c>
      <c r="AJ20" s="114">
        <f t="shared" si="15"/>
        <v>0.75483143032598043</v>
      </c>
      <c r="AK20" s="115">
        <f t="shared" si="16"/>
        <v>-0.54728496259440884</v>
      </c>
    </row>
    <row r="21" spans="1:37" ht="13" x14ac:dyDescent="0.3">
      <c r="A21" s="55" t="s">
        <v>116</v>
      </c>
      <c r="B21" s="56" t="s">
        <v>201</v>
      </c>
      <c r="C21" s="57" t="s">
        <v>202</v>
      </c>
      <c r="D21" s="77">
        <v>190929679</v>
      </c>
      <c r="E21" s="78">
        <v>450000</v>
      </c>
      <c r="F21" s="79">
        <f t="shared" si="0"/>
        <v>191379679</v>
      </c>
      <c r="G21" s="77">
        <v>208611422</v>
      </c>
      <c r="H21" s="78">
        <v>450000</v>
      </c>
      <c r="I21" s="79">
        <f t="shared" si="1"/>
        <v>209061422</v>
      </c>
      <c r="J21" s="77">
        <v>41237331</v>
      </c>
      <c r="K21" s="78">
        <v>0</v>
      </c>
      <c r="L21" s="78">
        <f t="shared" si="2"/>
        <v>41237331</v>
      </c>
      <c r="M21" s="95">
        <f t="shared" si="3"/>
        <v>0.21547392709337757</v>
      </c>
      <c r="N21" s="77">
        <v>41579092</v>
      </c>
      <c r="O21" s="78">
        <v>29950</v>
      </c>
      <c r="P21" s="78">
        <f t="shared" si="4"/>
        <v>41609042</v>
      </c>
      <c r="Q21" s="95">
        <f t="shared" si="5"/>
        <v>0.21741619704566439</v>
      </c>
      <c r="R21" s="77">
        <v>45263133</v>
      </c>
      <c r="S21" s="78">
        <v>0</v>
      </c>
      <c r="T21" s="78">
        <f t="shared" si="6"/>
        <v>45263133</v>
      </c>
      <c r="U21" s="95">
        <f t="shared" si="7"/>
        <v>0.21650638633846087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128079556</v>
      </c>
      <c r="AA21" s="78">
        <f t="shared" si="11"/>
        <v>29950</v>
      </c>
      <c r="AB21" s="78">
        <f t="shared" si="12"/>
        <v>128109506</v>
      </c>
      <c r="AC21" s="95">
        <f t="shared" si="13"/>
        <v>0.6127840553959305</v>
      </c>
      <c r="AD21" s="77">
        <v>39915835</v>
      </c>
      <c r="AE21" s="78">
        <v>1100</v>
      </c>
      <c r="AF21" s="78">
        <f t="shared" si="14"/>
        <v>39916935</v>
      </c>
      <c r="AG21" s="78">
        <v>215594107</v>
      </c>
      <c r="AH21" s="78">
        <v>241440110</v>
      </c>
      <c r="AI21" s="79">
        <v>149448934</v>
      </c>
      <c r="AJ21" s="114">
        <f t="shared" si="15"/>
        <v>0.61898966994340754</v>
      </c>
      <c r="AK21" s="115">
        <f t="shared" si="16"/>
        <v>0.13393307877972105</v>
      </c>
    </row>
    <row r="22" spans="1:37" ht="14" x14ac:dyDescent="0.3">
      <c r="A22" s="58" t="s">
        <v>0</v>
      </c>
      <c r="B22" s="59" t="s">
        <v>203</v>
      </c>
      <c r="C22" s="60" t="s">
        <v>0</v>
      </c>
      <c r="D22" s="80">
        <f>SUM(D16:D21)</f>
        <v>6552192120</v>
      </c>
      <c r="E22" s="81">
        <f>SUM(E16:E21)</f>
        <v>359207907</v>
      </c>
      <c r="F22" s="82">
        <f t="shared" si="0"/>
        <v>6911400027</v>
      </c>
      <c r="G22" s="80">
        <f>SUM(G16:G21)</f>
        <v>6582351475</v>
      </c>
      <c r="H22" s="81">
        <f>SUM(H16:H21)</f>
        <v>418642562</v>
      </c>
      <c r="I22" s="82">
        <f t="shared" si="1"/>
        <v>7000994037</v>
      </c>
      <c r="J22" s="80">
        <f>SUM(J16:J21)</f>
        <v>749467106</v>
      </c>
      <c r="K22" s="81">
        <f>SUM(K16:K21)</f>
        <v>-1589008980</v>
      </c>
      <c r="L22" s="81">
        <f t="shared" si="2"/>
        <v>-839541874</v>
      </c>
      <c r="M22" s="96">
        <f t="shared" si="3"/>
        <v>-0.12147204194812265</v>
      </c>
      <c r="N22" s="80">
        <f>SUM(N16:N21)</f>
        <v>899427900</v>
      </c>
      <c r="O22" s="81">
        <f>SUM(O16:O21)</f>
        <v>80748419</v>
      </c>
      <c r="P22" s="81">
        <f t="shared" si="4"/>
        <v>980176319</v>
      </c>
      <c r="Q22" s="96">
        <f t="shared" si="5"/>
        <v>0.14182022675157765</v>
      </c>
      <c r="R22" s="80">
        <f>SUM(R16:R21)</f>
        <v>870916571</v>
      </c>
      <c r="S22" s="81">
        <f>SUM(S16:S21)</f>
        <v>62403320</v>
      </c>
      <c r="T22" s="81">
        <f t="shared" si="6"/>
        <v>933319891</v>
      </c>
      <c r="U22" s="96">
        <f t="shared" si="7"/>
        <v>0.13331248192291525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2519811577</v>
      </c>
      <c r="AA22" s="81">
        <f t="shared" si="11"/>
        <v>-1445857241</v>
      </c>
      <c r="AB22" s="81">
        <f t="shared" si="12"/>
        <v>1073954336</v>
      </c>
      <c r="AC22" s="96">
        <f t="shared" si="13"/>
        <v>0.15340026435163209</v>
      </c>
      <c r="AD22" s="80">
        <f>SUM(AD16:AD21)</f>
        <v>892048207</v>
      </c>
      <c r="AE22" s="81">
        <f>SUM(AE16:AE21)</f>
        <v>108472650</v>
      </c>
      <c r="AF22" s="81">
        <f t="shared" si="14"/>
        <v>1000520857</v>
      </c>
      <c r="AG22" s="81">
        <f>SUM(AG16:AG21)</f>
        <v>5625594091</v>
      </c>
      <c r="AH22" s="81">
        <f>SUM(AH16:AH21)</f>
        <v>6264599415</v>
      </c>
      <c r="AI22" s="82">
        <f>SUM(AI16:AI21)</f>
        <v>2921984315</v>
      </c>
      <c r="AJ22" s="116">
        <f t="shared" si="15"/>
        <v>0.46642795834695838</v>
      </c>
      <c r="AK22" s="117">
        <f t="shared" si="16"/>
        <v>-6.7165982128046697E-2</v>
      </c>
    </row>
    <row r="23" spans="1:37" ht="13" x14ac:dyDescent="0.3">
      <c r="A23" s="55" t="s">
        <v>101</v>
      </c>
      <c r="B23" s="56" t="s">
        <v>204</v>
      </c>
      <c r="C23" s="57" t="s">
        <v>205</v>
      </c>
      <c r="D23" s="77">
        <v>942674200</v>
      </c>
      <c r="E23" s="78">
        <v>287594868</v>
      </c>
      <c r="F23" s="79">
        <f t="shared" si="0"/>
        <v>1230269068</v>
      </c>
      <c r="G23" s="77">
        <v>991320968</v>
      </c>
      <c r="H23" s="78">
        <v>287539776</v>
      </c>
      <c r="I23" s="79">
        <f t="shared" si="1"/>
        <v>1278860744</v>
      </c>
      <c r="J23" s="77">
        <v>253265010</v>
      </c>
      <c r="K23" s="78">
        <v>49584943</v>
      </c>
      <c r="L23" s="78">
        <f t="shared" si="2"/>
        <v>302849953</v>
      </c>
      <c r="M23" s="95">
        <f t="shared" si="3"/>
        <v>0.24616562415271584</v>
      </c>
      <c r="N23" s="77">
        <v>235668726</v>
      </c>
      <c r="O23" s="78">
        <v>61660714</v>
      </c>
      <c r="P23" s="78">
        <f t="shared" si="4"/>
        <v>297329440</v>
      </c>
      <c r="Q23" s="95">
        <f t="shared" si="5"/>
        <v>0.2416783838053872</v>
      </c>
      <c r="R23" s="77">
        <v>192698877</v>
      </c>
      <c r="S23" s="78">
        <v>43046687</v>
      </c>
      <c r="T23" s="78">
        <f t="shared" si="6"/>
        <v>235745564</v>
      </c>
      <c r="U23" s="95">
        <f t="shared" si="7"/>
        <v>0.18434029280048023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681632613</v>
      </c>
      <c r="AA23" s="78">
        <f t="shared" si="11"/>
        <v>154292344</v>
      </c>
      <c r="AB23" s="78">
        <f t="shared" si="12"/>
        <v>835924957</v>
      </c>
      <c r="AC23" s="95">
        <f t="shared" si="13"/>
        <v>0.65364814810517013</v>
      </c>
      <c r="AD23" s="77">
        <v>149585461</v>
      </c>
      <c r="AE23" s="78">
        <v>38714980</v>
      </c>
      <c r="AF23" s="78">
        <f t="shared" si="14"/>
        <v>188300441</v>
      </c>
      <c r="AG23" s="78">
        <v>1157497952</v>
      </c>
      <c r="AH23" s="78">
        <v>1278009244</v>
      </c>
      <c r="AI23" s="79">
        <v>672874978</v>
      </c>
      <c r="AJ23" s="114">
        <f t="shared" si="15"/>
        <v>0.52650243428129695</v>
      </c>
      <c r="AK23" s="115">
        <f t="shared" si="16"/>
        <v>0.25196501265761784</v>
      </c>
    </row>
    <row r="24" spans="1:37" ht="13" x14ac:dyDescent="0.3">
      <c r="A24" s="55" t="s">
        <v>101</v>
      </c>
      <c r="B24" s="56" t="s">
        <v>206</v>
      </c>
      <c r="C24" s="57" t="s">
        <v>207</v>
      </c>
      <c r="D24" s="77">
        <v>1168242735</v>
      </c>
      <c r="E24" s="78">
        <v>146249241</v>
      </c>
      <c r="F24" s="79">
        <f t="shared" si="0"/>
        <v>1314491976</v>
      </c>
      <c r="G24" s="77">
        <v>1168487839</v>
      </c>
      <c r="H24" s="78">
        <v>164689990</v>
      </c>
      <c r="I24" s="79">
        <f t="shared" si="1"/>
        <v>1333177829</v>
      </c>
      <c r="J24" s="77">
        <v>479561488</v>
      </c>
      <c r="K24" s="78">
        <v>26688846</v>
      </c>
      <c r="L24" s="78">
        <f t="shared" si="2"/>
        <v>506250334</v>
      </c>
      <c r="M24" s="95">
        <f t="shared" si="3"/>
        <v>0.3851300298846404</v>
      </c>
      <c r="N24" s="77">
        <v>317314383</v>
      </c>
      <c r="O24" s="78">
        <v>44757647</v>
      </c>
      <c r="P24" s="78">
        <f t="shared" si="4"/>
        <v>362072030</v>
      </c>
      <c r="Q24" s="95">
        <f t="shared" si="5"/>
        <v>0.2754463599707816</v>
      </c>
      <c r="R24" s="77">
        <v>216972053</v>
      </c>
      <c r="S24" s="78">
        <v>47805388</v>
      </c>
      <c r="T24" s="78">
        <f t="shared" si="6"/>
        <v>264777441</v>
      </c>
      <c r="U24" s="95">
        <f t="shared" si="7"/>
        <v>0.19860624384865913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1013847924</v>
      </c>
      <c r="AA24" s="78">
        <f t="shared" si="11"/>
        <v>119251881</v>
      </c>
      <c r="AB24" s="78">
        <f t="shared" si="12"/>
        <v>1133099805</v>
      </c>
      <c r="AC24" s="95">
        <f t="shared" si="13"/>
        <v>0.84992397889629168</v>
      </c>
      <c r="AD24" s="77">
        <v>367588295</v>
      </c>
      <c r="AE24" s="78">
        <v>45136964</v>
      </c>
      <c r="AF24" s="78">
        <f t="shared" si="14"/>
        <v>412725259</v>
      </c>
      <c r="AG24" s="78">
        <v>1265077676</v>
      </c>
      <c r="AH24" s="78">
        <v>1265077676</v>
      </c>
      <c r="AI24" s="79">
        <v>994548468</v>
      </c>
      <c r="AJ24" s="114">
        <f t="shared" si="15"/>
        <v>0.78615604944087247</v>
      </c>
      <c r="AK24" s="115">
        <f t="shared" si="16"/>
        <v>-0.35846562519208447</v>
      </c>
    </row>
    <row r="25" spans="1:37" ht="13" x14ac:dyDescent="0.3">
      <c r="A25" s="55" t="s">
        <v>101</v>
      </c>
      <c r="B25" s="56" t="s">
        <v>208</v>
      </c>
      <c r="C25" s="57" t="s">
        <v>209</v>
      </c>
      <c r="D25" s="77">
        <v>699254012</v>
      </c>
      <c r="E25" s="78">
        <v>212841009</v>
      </c>
      <c r="F25" s="79">
        <f t="shared" si="0"/>
        <v>912095021</v>
      </c>
      <c r="G25" s="77">
        <v>699254012</v>
      </c>
      <c r="H25" s="78">
        <v>212841009</v>
      </c>
      <c r="I25" s="79">
        <f t="shared" si="1"/>
        <v>912095021</v>
      </c>
      <c r="J25" s="77">
        <v>173845302</v>
      </c>
      <c r="K25" s="78">
        <v>8319587</v>
      </c>
      <c r="L25" s="78">
        <f t="shared" si="2"/>
        <v>182164889</v>
      </c>
      <c r="M25" s="95">
        <f t="shared" si="3"/>
        <v>0.19972139394016053</v>
      </c>
      <c r="N25" s="77">
        <v>228855667</v>
      </c>
      <c r="O25" s="78">
        <v>40045573</v>
      </c>
      <c r="P25" s="78">
        <f t="shared" si="4"/>
        <v>268901240</v>
      </c>
      <c r="Q25" s="95">
        <f t="shared" si="5"/>
        <v>0.29481713397051862</v>
      </c>
      <c r="R25" s="77">
        <v>143753506</v>
      </c>
      <c r="S25" s="78">
        <v>16647902</v>
      </c>
      <c r="T25" s="78">
        <f t="shared" si="6"/>
        <v>160401408</v>
      </c>
      <c r="U25" s="95">
        <f t="shared" si="7"/>
        <v>0.17586041399956287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546454475</v>
      </c>
      <c r="AA25" s="78">
        <f t="shared" si="11"/>
        <v>65013062</v>
      </c>
      <c r="AB25" s="78">
        <f t="shared" si="12"/>
        <v>611467537</v>
      </c>
      <c r="AC25" s="95">
        <f t="shared" si="13"/>
        <v>0.67039894191024207</v>
      </c>
      <c r="AD25" s="77">
        <v>113896589</v>
      </c>
      <c r="AE25" s="78">
        <v>14008435</v>
      </c>
      <c r="AF25" s="78">
        <f t="shared" si="14"/>
        <v>127905024</v>
      </c>
      <c r="AG25" s="78">
        <v>772159586</v>
      </c>
      <c r="AH25" s="78">
        <v>818709567</v>
      </c>
      <c r="AI25" s="79">
        <v>553661231</v>
      </c>
      <c r="AJ25" s="114">
        <f t="shared" si="15"/>
        <v>0.67626085405204506</v>
      </c>
      <c r="AK25" s="115">
        <f t="shared" si="16"/>
        <v>0.25406651735587804</v>
      </c>
    </row>
    <row r="26" spans="1:37" ht="13" x14ac:dyDescent="0.3">
      <c r="A26" s="55" t="s">
        <v>101</v>
      </c>
      <c r="B26" s="56" t="s">
        <v>210</v>
      </c>
      <c r="C26" s="57" t="s">
        <v>211</v>
      </c>
      <c r="D26" s="77">
        <v>2621869809</v>
      </c>
      <c r="E26" s="78">
        <v>316680865</v>
      </c>
      <c r="F26" s="79">
        <f t="shared" si="0"/>
        <v>2938550674</v>
      </c>
      <c r="G26" s="77">
        <v>2859610111</v>
      </c>
      <c r="H26" s="78">
        <v>371522370</v>
      </c>
      <c r="I26" s="79">
        <f t="shared" si="1"/>
        <v>3231132481</v>
      </c>
      <c r="J26" s="77">
        <v>603119526</v>
      </c>
      <c r="K26" s="78">
        <v>25048572</v>
      </c>
      <c r="L26" s="78">
        <f t="shared" si="2"/>
        <v>628168098</v>
      </c>
      <c r="M26" s="95">
        <f t="shared" si="3"/>
        <v>0.21376799915617178</v>
      </c>
      <c r="N26" s="77">
        <v>676976999</v>
      </c>
      <c r="O26" s="78">
        <v>82186996</v>
      </c>
      <c r="P26" s="78">
        <f t="shared" si="4"/>
        <v>759163995</v>
      </c>
      <c r="Q26" s="95">
        <f t="shared" si="5"/>
        <v>0.25834640243471263</v>
      </c>
      <c r="R26" s="77">
        <v>529705750</v>
      </c>
      <c r="S26" s="78">
        <v>85934429</v>
      </c>
      <c r="T26" s="78">
        <f t="shared" si="6"/>
        <v>615640179</v>
      </c>
      <c r="U26" s="95">
        <f t="shared" si="7"/>
        <v>0.19053387090134605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1809802275</v>
      </c>
      <c r="AA26" s="78">
        <f t="shared" si="11"/>
        <v>193169997</v>
      </c>
      <c r="AB26" s="78">
        <f t="shared" si="12"/>
        <v>2002972272</v>
      </c>
      <c r="AC26" s="95">
        <f t="shared" si="13"/>
        <v>0.61989791002939687</v>
      </c>
      <c r="AD26" s="77">
        <v>503083730</v>
      </c>
      <c r="AE26" s="78">
        <v>48235109</v>
      </c>
      <c r="AF26" s="78">
        <f t="shared" si="14"/>
        <v>551318839</v>
      </c>
      <c r="AG26" s="78">
        <v>2165832121</v>
      </c>
      <c r="AH26" s="78">
        <v>2942723138</v>
      </c>
      <c r="AI26" s="79">
        <v>1694336428</v>
      </c>
      <c r="AJ26" s="114">
        <f t="shared" si="15"/>
        <v>0.57577160627878277</v>
      </c>
      <c r="AK26" s="115">
        <f t="shared" si="16"/>
        <v>0.1166681336641211</v>
      </c>
    </row>
    <row r="27" spans="1:37" ht="13" x14ac:dyDescent="0.3">
      <c r="A27" s="55" t="s">
        <v>101</v>
      </c>
      <c r="B27" s="56" t="s">
        <v>212</v>
      </c>
      <c r="C27" s="57" t="s">
        <v>213</v>
      </c>
      <c r="D27" s="77">
        <v>247146031</v>
      </c>
      <c r="E27" s="78">
        <v>44113000</v>
      </c>
      <c r="F27" s="79">
        <f t="shared" si="0"/>
        <v>291259031</v>
      </c>
      <c r="G27" s="77">
        <v>242071361</v>
      </c>
      <c r="H27" s="78">
        <v>44963042</v>
      </c>
      <c r="I27" s="79">
        <f t="shared" si="1"/>
        <v>287034403</v>
      </c>
      <c r="J27" s="77">
        <v>26749438</v>
      </c>
      <c r="K27" s="78">
        <v>6886278</v>
      </c>
      <c r="L27" s="78">
        <f t="shared" si="2"/>
        <v>33635716</v>
      </c>
      <c r="M27" s="95">
        <f t="shared" si="3"/>
        <v>0.11548385601818471</v>
      </c>
      <c r="N27" s="77">
        <v>44376942</v>
      </c>
      <c r="O27" s="78">
        <v>10378915</v>
      </c>
      <c r="P27" s="78">
        <f t="shared" si="4"/>
        <v>54755857</v>
      </c>
      <c r="Q27" s="95">
        <f t="shared" si="5"/>
        <v>0.18799711312642525</v>
      </c>
      <c r="R27" s="77">
        <v>40549979</v>
      </c>
      <c r="S27" s="78">
        <v>4981565</v>
      </c>
      <c r="T27" s="78">
        <f t="shared" si="6"/>
        <v>45531544</v>
      </c>
      <c r="U27" s="95">
        <f t="shared" si="7"/>
        <v>0.15862747992616064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111676359</v>
      </c>
      <c r="AA27" s="78">
        <f t="shared" si="11"/>
        <v>22246758</v>
      </c>
      <c r="AB27" s="78">
        <f t="shared" si="12"/>
        <v>133923117</v>
      </c>
      <c r="AC27" s="95">
        <f t="shared" si="13"/>
        <v>0.46657514082031482</v>
      </c>
      <c r="AD27" s="77">
        <v>46736964</v>
      </c>
      <c r="AE27" s="78">
        <v>10092995</v>
      </c>
      <c r="AF27" s="78">
        <f t="shared" si="14"/>
        <v>56829959</v>
      </c>
      <c r="AG27" s="78">
        <v>321362872</v>
      </c>
      <c r="AH27" s="78">
        <v>319008061</v>
      </c>
      <c r="AI27" s="79">
        <v>179343564</v>
      </c>
      <c r="AJ27" s="114">
        <f t="shared" si="15"/>
        <v>0.56219132343492728</v>
      </c>
      <c r="AK27" s="115">
        <f t="shared" si="16"/>
        <v>-0.19881089479582414</v>
      </c>
    </row>
    <row r="28" spans="1:37" ht="13" x14ac:dyDescent="0.3">
      <c r="A28" s="55" t="s">
        <v>101</v>
      </c>
      <c r="B28" s="56" t="s">
        <v>214</v>
      </c>
      <c r="C28" s="57" t="s">
        <v>215</v>
      </c>
      <c r="D28" s="77">
        <v>493060600</v>
      </c>
      <c r="E28" s="78">
        <v>34810650</v>
      </c>
      <c r="F28" s="79">
        <f t="shared" si="0"/>
        <v>527871250</v>
      </c>
      <c r="G28" s="77">
        <v>509057141</v>
      </c>
      <c r="H28" s="78">
        <v>43310650</v>
      </c>
      <c r="I28" s="79">
        <f t="shared" si="1"/>
        <v>552367791</v>
      </c>
      <c r="J28" s="77">
        <v>35813541</v>
      </c>
      <c r="K28" s="78">
        <v>3096199</v>
      </c>
      <c r="L28" s="78">
        <f t="shared" si="2"/>
        <v>38909740</v>
      </c>
      <c r="M28" s="95">
        <f t="shared" si="3"/>
        <v>7.3710663348307004E-2</v>
      </c>
      <c r="N28" s="77">
        <v>59007997</v>
      </c>
      <c r="O28" s="78">
        <v>4954882</v>
      </c>
      <c r="P28" s="78">
        <f t="shared" si="4"/>
        <v>63962879</v>
      </c>
      <c r="Q28" s="95">
        <f t="shared" si="5"/>
        <v>0.12117136328223975</v>
      </c>
      <c r="R28" s="77">
        <v>64758686</v>
      </c>
      <c r="S28" s="78">
        <v>2502634</v>
      </c>
      <c r="T28" s="78">
        <f t="shared" si="6"/>
        <v>67261320</v>
      </c>
      <c r="U28" s="95">
        <f t="shared" si="7"/>
        <v>0.12176908410649889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159580224</v>
      </c>
      <c r="AA28" s="78">
        <f t="shared" si="11"/>
        <v>10553715</v>
      </c>
      <c r="AB28" s="78">
        <f t="shared" si="12"/>
        <v>170133939</v>
      </c>
      <c r="AC28" s="95">
        <f t="shared" si="13"/>
        <v>0.30800843527098415</v>
      </c>
      <c r="AD28" s="77">
        <v>228640726</v>
      </c>
      <c r="AE28" s="78">
        <v>7165176</v>
      </c>
      <c r="AF28" s="78">
        <f t="shared" si="14"/>
        <v>235805902</v>
      </c>
      <c r="AG28" s="78">
        <v>497206512</v>
      </c>
      <c r="AH28" s="78">
        <v>577717111</v>
      </c>
      <c r="AI28" s="79">
        <v>374254993</v>
      </c>
      <c r="AJ28" s="114">
        <f t="shared" si="15"/>
        <v>0.64781704726069644</v>
      </c>
      <c r="AK28" s="115">
        <f t="shared" si="16"/>
        <v>-0.71475981122813459</v>
      </c>
    </row>
    <row r="29" spans="1:37" ht="13" x14ac:dyDescent="0.3">
      <c r="A29" s="55" t="s">
        <v>116</v>
      </c>
      <c r="B29" s="56" t="s">
        <v>216</v>
      </c>
      <c r="C29" s="57" t="s">
        <v>217</v>
      </c>
      <c r="D29" s="77">
        <v>181643444</v>
      </c>
      <c r="E29" s="78">
        <v>9920004</v>
      </c>
      <c r="F29" s="79">
        <f t="shared" si="0"/>
        <v>191563448</v>
      </c>
      <c r="G29" s="77">
        <v>194831556</v>
      </c>
      <c r="H29" s="78">
        <v>7512624</v>
      </c>
      <c r="I29" s="79">
        <f t="shared" si="1"/>
        <v>202344180</v>
      </c>
      <c r="J29" s="77">
        <v>39009771</v>
      </c>
      <c r="K29" s="78">
        <v>2239019</v>
      </c>
      <c r="L29" s="78">
        <f t="shared" si="2"/>
        <v>41248790</v>
      </c>
      <c r="M29" s="95">
        <f t="shared" si="3"/>
        <v>0.21532703879917633</v>
      </c>
      <c r="N29" s="77">
        <v>44759069</v>
      </c>
      <c r="O29" s="78">
        <v>227724</v>
      </c>
      <c r="P29" s="78">
        <f t="shared" si="4"/>
        <v>44986793</v>
      </c>
      <c r="Q29" s="95">
        <f t="shared" si="5"/>
        <v>0.2348401715968278</v>
      </c>
      <c r="R29" s="77">
        <v>44454331</v>
      </c>
      <c r="S29" s="78">
        <v>3000</v>
      </c>
      <c r="T29" s="78">
        <f t="shared" si="6"/>
        <v>44457331</v>
      </c>
      <c r="U29" s="95">
        <f t="shared" si="7"/>
        <v>0.21971143919237016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128223171</v>
      </c>
      <c r="AA29" s="78">
        <f t="shared" si="11"/>
        <v>2469743</v>
      </c>
      <c r="AB29" s="78">
        <f t="shared" si="12"/>
        <v>130692914</v>
      </c>
      <c r="AC29" s="95">
        <f t="shared" si="13"/>
        <v>0.64589410972927419</v>
      </c>
      <c r="AD29" s="77">
        <v>38893291</v>
      </c>
      <c r="AE29" s="78">
        <v>144379</v>
      </c>
      <c r="AF29" s="78">
        <f t="shared" si="14"/>
        <v>39037670</v>
      </c>
      <c r="AG29" s="78">
        <v>178030488</v>
      </c>
      <c r="AH29" s="78">
        <v>194223096</v>
      </c>
      <c r="AI29" s="79">
        <v>114136635</v>
      </c>
      <c r="AJ29" s="114">
        <f t="shared" si="15"/>
        <v>0.58765737623706704</v>
      </c>
      <c r="AK29" s="115">
        <f t="shared" si="16"/>
        <v>0.13883156960955922</v>
      </c>
    </row>
    <row r="30" spans="1:37" ht="14" x14ac:dyDescent="0.3">
      <c r="A30" s="58" t="s">
        <v>0</v>
      </c>
      <c r="B30" s="59" t="s">
        <v>218</v>
      </c>
      <c r="C30" s="60" t="s">
        <v>0</v>
      </c>
      <c r="D30" s="80">
        <f>SUM(D23:D29)</f>
        <v>6353890831</v>
      </c>
      <c r="E30" s="81">
        <f>SUM(E23:E29)</f>
        <v>1052209637</v>
      </c>
      <c r="F30" s="82">
        <f t="shared" si="0"/>
        <v>7406100468</v>
      </c>
      <c r="G30" s="80">
        <f>SUM(G23:G29)</f>
        <v>6664632988</v>
      </c>
      <c r="H30" s="81">
        <f>SUM(H23:H29)</f>
        <v>1132379461</v>
      </c>
      <c r="I30" s="82">
        <f t="shared" si="1"/>
        <v>7797012449</v>
      </c>
      <c r="J30" s="80">
        <f>SUM(J23:J29)</f>
        <v>1611364076</v>
      </c>
      <c r="K30" s="81">
        <f>SUM(K23:K29)</f>
        <v>121863444</v>
      </c>
      <c r="L30" s="81">
        <f t="shared" si="2"/>
        <v>1733227520</v>
      </c>
      <c r="M30" s="96">
        <f t="shared" si="3"/>
        <v>0.23402700618076466</v>
      </c>
      <c r="N30" s="80">
        <f>SUM(N23:N29)</f>
        <v>1606959783</v>
      </c>
      <c r="O30" s="81">
        <f>SUM(O23:O29)</f>
        <v>244212451</v>
      </c>
      <c r="P30" s="81">
        <f t="shared" si="4"/>
        <v>1851172234</v>
      </c>
      <c r="Q30" s="96">
        <f t="shared" si="5"/>
        <v>0.2499523523882069</v>
      </c>
      <c r="R30" s="80">
        <f>SUM(R23:R29)</f>
        <v>1232893182</v>
      </c>
      <c r="S30" s="81">
        <f>SUM(S23:S29)</f>
        <v>200921605</v>
      </c>
      <c r="T30" s="81">
        <f t="shared" si="6"/>
        <v>1433814787</v>
      </c>
      <c r="U30" s="96">
        <f t="shared" si="7"/>
        <v>0.18389284310863102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f t="shared" si="10"/>
        <v>4451217041</v>
      </c>
      <c r="AA30" s="81">
        <f t="shared" si="11"/>
        <v>566997500</v>
      </c>
      <c r="AB30" s="81">
        <f t="shared" si="12"/>
        <v>5018214541</v>
      </c>
      <c r="AC30" s="96">
        <f t="shared" si="13"/>
        <v>0.64360735266539271</v>
      </c>
      <c r="AD30" s="80">
        <f>SUM(AD23:AD29)</f>
        <v>1448425056</v>
      </c>
      <c r="AE30" s="81">
        <f>SUM(AE23:AE29)</f>
        <v>163498038</v>
      </c>
      <c r="AF30" s="81">
        <f t="shared" si="14"/>
        <v>1611923094</v>
      </c>
      <c r="AG30" s="81">
        <f>SUM(AG23:AG29)</f>
        <v>6357167207</v>
      </c>
      <c r="AH30" s="81">
        <f>SUM(AH23:AH29)</f>
        <v>7395467893</v>
      </c>
      <c r="AI30" s="82">
        <f>SUM(AI23:AI29)</f>
        <v>4583156297</v>
      </c>
      <c r="AJ30" s="116">
        <f t="shared" si="15"/>
        <v>0.61972499418705818</v>
      </c>
      <c r="AK30" s="117">
        <f t="shared" si="16"/>
        <v>-0.11049429570366343</v>
      </c>
    </row>
    <row r="31" spans="1:37" ht="13" x14ac:dyDescent="0.3">
      <c r="A31" s="55" t="s">
        <v>101</v>
      </c>
      <c r="B31" s="56" t="s">
        <v>219</v>
      </c>
      <c r="C31" s="57" t="s">
        <v>220</v>
      </c>
      <c r="D31" s="77">
        <v>1386834381</v>
      </c>
      <c r="E31" s="78">
        <v>95021271</v>
      </c>
      <c r="F31" s="79">
        <f t="shared" si="0"/>
        <v>1481855652</v>
      </c>
      <c r="G31" s="77">
        <v>1452591560</v>
      </c>
      <c r="H31" s="78">
        <v>85879228</v>
      </c>
      <c r="I31" s="79">
        <f t="shared" si="1"/>
        <v>1538470788</v>
      </c>
      <c r="J31" s="77">
        <v>352390940</v>
      </c>
      <c r="K31" s="78">
        <v>12211639</v>
      </c>
      <c r="L31" s="78">
        <f t="shared" si="2"/>
        <v>364602579</v>
      </c>
      <c r="M31" s="95">
        <f t="shared" si="3"/>
        <v>0.24604459854636368</v>
      </c>
      <c r="N31" s="77">
        <v>241471930</v>
      </c>
      <c r="O31" s="78">
        <v>10611375</v>
      </c>
      <c r="P31" s="78">
        <f t="shared" si="4"/>
        <v>252083305</v>
      </c>
      <c r="Q31" s="95">
        <f t="shared" si="5"/>
        <v>0.17011326620091063</v>
      </c>
      <c r="R31" s="77">
        <v>77907482</v>
      </c>
      <c r="S31" s="78">
        <v>3972049</v>
      </c>
      <c r="T31" s="78">
        <f t="shared" si="6"/>
        <v>81879531</v>
      </c>
      <c r="U31" s="95">
        <f t="shared" si="7"/>
        <v>5.3221375172448189E-2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671770352</v>
      </c>
      <c r="AA31" s="78">
        <f t="shared" si="11"/>
        <v>26795063</v>
      </c>
      <c r="AB31" s="78">
        <f t="shared" si="12"/>
        <v>698565415</v>
      </c>
      <c r="AC31" s="95">
        <f t="shared" si="13"/>
        <v>0.45406478982167064</v>
      </c>
      <c r="AD31" s="77">
        <v>192763438</v>
      </c>
      <c r="AE31" s="78">
        <v>2035511</v>
      </c>
      <c r="AF31" s="78">
        <f t="shared" si="14"/>
        <v>194798949</v>
      </c>
      <c r="AG31" s="78">
        <v>1410057143</v>
      </c>
      <c r="AH31" s="78">
        <v>1416053250</v>
      </c>
      <c r="AI31" s="79">
        <v>608942774</v>
      </c>
      <c r="AJ31" s="114">
        <f t="shared" si="15"/>
        <v>0.43002816031106172</v>
      </c>
      <c r="AK31" s="115">
        <f t="shared" si="16"/>
        <v>-0.57967159771483168</v>
      </c>
    </row>
    <row r="32" spans="1:37" ht="13" x14ac:dyDescent="0.3">
      <c r="A32" s="55" t="s">
        <v>101</v>
      </c>
      <c r="B32" s="56" t="s">
        <v>221</v>
      </c>
      <c r="C32" s="57" t="s">
        <v>222</v>
      </c>
      <c r="D32" s="77">
        <v>1386503301</v>
      </c>
      <c r="E32" s="78">
        <v>171207399</v>
      </c>
      <c r="F32" s="79">
        <f t="shared" si="0"/>
        <v>1557710700</v>
      </c>
      <c r="G32" s="77">
        <v>1733033261</v>
      </c>
      <c r="H32" s="78">
        <v>202007399</v>
      </c>
      <c r="I32" s="79">
        <f t="shared" si="1"/>
        <v>1935040660</v>
      </c>
      <c r="J32" s="77">
        <v>345874616</v>
      </c>
      <c r="K32" s="78">
        <v>15748275</v>
      </c>
      <c r="L32" s="78">
        <f t="shared" si="2"/>
        <v>361622891</v>
      </c>
      <c r="M32" s="95">
        <f t="shared" si="3"/>
        <v>0.23215022596943066</v>
      </c>
      <c r="N32" s="77">
        <v>298316926</v>
      </c>
      <c r="O32" s="78">
        <v>42812745</v>
      </c>
      <c r="P32" s="78">
        <f t="shared" si="4"/>
        <v>341129671</v>
      </c>
      <c r="Q32" s="95">
        <f t="shared" si="5"/>
        <v>0.21899424007294807</v>
      </c>
      <c r="R32" s="77">
        <v>347227178</v>
      </c>
      <c r="S32" s="78">
        <v>39083445</v>
      </c>
      <c r="T32" s="78">
        <f t="shared" si="6"/>
        <v>386310623</v>
      </c>
      <c r="U32" s="95">
        <f t="shared" si="7"/>
        <v>0.19963953780692134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991418720</v>
      </c>
      <c r="AA32" s="78">
        <f t="shared" si="11"/>
        <v>97644465</v>
      </c>
      <c r="AB32" s="78">
        <f t="shared" si="12"/>
        <v>1089063185</v>
      </c>
      <c r="AC32" s="95">
        <f t="shared" si="13"/>
        <v>0.56281152510769461</v>
      </c>
      <c r="AD32" s="77">
        <v>250288256</v>
      </c>
      <c r="AE32" s="78">
        <v>25689986</v>
      </c>
      <c r="AF32" s="78">
        <f t="shared" si="14"/>
        <v>275978242</v>
      </c>
      <c r="AG32" s="78">
        <v>1237998565</v>
      </c>
      <c r="AH32" s="78">
        <v>1400194224</v>
      </c>
      <c r="AI32" s="79">
        <v>876988115</v>
      </c>
      <c r="AJ32" s="114">
        <f t="shared" si="15"/>
        <v>0.6263331900446405</v>
      </c>
      <c r="AK32" s="115">
        <f t="shared" si="16"/>
        <v>0.39978652012719174</v>
      </c>
    </row>
    <row r="33" spans="1:37" ht="13" x14ac:dyDescent="0.3">
      <c r="A33" s="55" t="s">
        <v>101</v>
      </c>
      <c r="B33" s="56" t="s">
        <v>223</v>
      </c>
      <c r="C33" s="57" t="s">
        <v>224</v>
      </c>
      <c r="D33" s="77">
        <v>1931934938</v>
      </c>
      <c r="E33" s="78">
        <v>163206950</v>
      </c>
      <c r="F33" s="79">
        <f t="shared" si="0"/>
        <v>2095141888</v>
      </c>
      <c r="G33" s="77">
        <v>1917641758</v>
      </c>
      <c r="H33" s="78">
        <v>154903172</v>
      </c>
      <c r="I33" s="79">
        <f t="shared" si="1"/>
        <v>2072544930</v>
      </c>
      <c r="J33" s="77">
        <v>372970025</v>
      </c>
      <c r="K33" s="78">
        <v>16053132</v>
      </c>
      <c r="L33" s="78">
        <f t="shared" si="2"/>
        <v>389023157</v>
      </c>
      <c r="M33" s="95">
        <f t="shared" si="3"/>
        <v>0.18567866893795787</v>
      </c>
      <c r="N33" s="77">
        <v>512057560</v>
      </c>
      <c r="O33" s="78">
        <v>27932373</v>
      </c>
      <c r="P33" s="78">
        <f t="shared" si="4"/>
        <v>539989933</v>
      </c>
      <c r="Q33" s="95">
        <f t="shared" si="5"/>
        <v>0.25773430243212242</v>
      </c>
      <c r="R33" s="77">
        <v>497981578</v>
      </c>
      <c r="S33" s="78">
        <v>6768408</v>
      </c>
      <c r="T33" s="78">
        <f t="shared" si="6"/>
        <v>504749986</v>
      </c>
      <c r="U33" s="95">
        <f t="shared" si="7"/>
        <v>0.24354115497993087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1383009163</v>
      </c>
      <c r="AA33" s="78">
        <f t="shared" si="11"/>
        <v>50753913</v>
      </c>
      <c r="AB33" s="78">
        <f t="shared" si="12"/>
        <v>1433763076</v>
      </c>
      <c r="AC33" s="95">
        <f t="shared" si="13"/>
        <v>0.69178865811126222</v>
      </c>
      <c r="AD33" s="77">
        <v>396109327</v>
      </c>
      <c r="AE33" s="78">
        <v>2828966</v>
      </c>
      <c r="AF33" s="78">
        <f t="shared" si="14"/>
        <v>398938293</v>
      </c>
      <c r="AG33" s="78">
        <v>2000898398</v>
      </c>
      <c r="AH33" s="78">
        <v>1907065265</v>
      </c>
      <c r="AI33" s="79">
        <v>1235656305</v>
      </c>
      <c r="AJ33" s="114">
        <f t="shared" si="15"/>
        <v>0.64793603432339797</v>
      </c>
      <c r="AK33" s="115">
        <f t="shared" si="16"/>
        <v>0.26523323244880892</v>
      </c>
    </row>
    <row r="34" spans="1:37" ht="13" x14ac:dyDescent="0.3">
      <c r="A34" s="55" t="s">
        <v>101</v>
      </c>
      <c r="B34" s="56" t="s">
        <v>225</v>
      </c>
      <c r="C34" s="57" t="s">
        <v>226</v>
      </c>
      <c r="D34" s="77">
        <v>341197713</v>
      </c>
      <c r="E34" s="78">
        <v>39243750</v>
      </c>
      <c r="F34" s="79">
        <f t="shared" si="0"/>
        <v>380441463</v>
      </c>
      <c r="G34" s="77">
        <v>463101817</v>
      </c>
      <c r="H34" s="78">
        <v>7382098</v>
      </c>
      <c r="I34" s="79">
        <f t="shared" si="1"/>
        <v>470483915</v>
      </c>
      <c r="J34" s="77">
        <v>33495323</v>
      </c>
      <c r="K34" s="78">
        <v>1290836</v>
      </c>
      <c r="L34" s="78">
        <f t="shared" si="2"/>
        <v>34786159</v>
      </c>
      <c r="M34" s="95">
        <f t="shared" si="3"/>
        <v>9.143629804619903E-2</v>
      </c>
      <c r="N34" s="77">
        <v>38494441</v>
      </c>
      <c r="O34" s="78">
        <v>0</v>
      </c>
      <c r="P34" s="78">
        <f t="shared" si="4"/>
        <v>38494441</v>
      </c>
      <c r="Q34" s="95">
        <f t="shared" si="5"/>
        <v>0.10118361099878327</v>
      </c>
      <c r="R34" s="77">
        <v>34065580</v>
      </c>
      <c r="S34" s="78">
        <v>2883376</v>
      </c>
      <c r="T34" s="78">
        <f t="shared" si="6"/>
        <v>36948956</v>
      </c>
      <c r="U34" s="95">
        <f t="shared" si="7"/>
        <v>7.8533940953114195E-2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106055344</v>
      </c>
      <c r="AA34" s="78">
        <f t="shared" si="11"/>
        <v>4174212</v>
      </c>
      <c r="AB34" s="78">
        <f t="shared" si="12"/>
        <v>110229556</v>
      </c>
      <c r="AC34" s="95">
        <f t="shared" si="13"/>
        <v>0.23428974399688032</v>
      </c>
      <c r="AD34" s="77">
        <v>39401979</v>
      </c>
      <c r="AE34" s="78">
        <v>4263162</v>
      </c>
      <c r="AF34" s="78">
        <f t="shared" si="14"/>
        <v>43665141</v>
      </c>
      <c r="AG34" s="78">
        <v>455427888</v>
      </c>
      <c r="AH34" s="78">
        <v>426414860</v>
      </c>
      <c r="AI34" s="79">
        <v>150236117</v>
      </c>
      <c r="AJ34" s="114">
        <f t="shared" si="15"/>
        <v>0.35232383083460084</v>
      </c>
      <c r="AK34" s="115">
        <f t="shared" si="16"/>
        <v>-0.15381113735553953</v>
      </c>
    </row>
    <row r="35" spans="1:37" ht="13" x14ac:dyDescent="0.3">
      <c r="A35" s="55" t="s">
        <v>116</v>
      </c>
      <c r="B35" s="56" t="s">
        <v>227</v>
      </c>
      <c r="C35" s="57" t="s">
        <v>228</v>
      </c>
      <c r="D35" s="77">
        <v>207764289</v>
      </c>
      <c r="E35" s="78">
        <v>4000000</v>
      </c>
      <c r="F35" s="79">
        <f t="shared" si="0"/>
        <v>211764289</v>
      </c>
      <c r="G35" s="77">
        <v>207493028</v>
      </c>
      <c r="H35" s="78">
        <v>31221549</v>
      </c>
      <c r="I35" s="79">
        <f t="shared" si="1"/>
        <v>238714577</v>
      </c>
      <c r="J35" s="77">
        <v>32211709</v>
      </c>
      <c r="K35" s="78">
        <v>9192</v>
      </c>
      <c r="L35" s="78">
        <f t="shared" si="2"/>
        <v>32220901</v>
      </c>
      <c r="M35" s="95">
        <f t="shared" si="3"/>
        <v>0.15215455425536834</v>
      </c>
      <c r="N35" s="77">
        <v>56758216</v>
      </c>
      <c r="O35" s="78">
        <v>6708218</v>
      </c>
      <c r="P35" s="78">
        <f t="shared" si="4"/>
        <v>63466434</v>
      </c>
      <c r="Q35" s="95">
        <f t="shared" si="5"/>
        <v>0.29970319499903969</v>
      </c>
      <c r="R35" s="77">
        <v>38551029</v>
      </c>
      <c r="S35" s="78">
        <v>2391828</v>
      </c>
      <c r="T35" s="78">
        <f t="shared" si="6"/>
        <v>40942857</v>
      </c>
      <c r="U35" s="95">
        <f t="shared" si="7"/>
        <v>0.17151385355071969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127520954</v>
      </c>
      <c r="AA35" s="78">
        <f t="shared" si="11"/>
        <v>9109238</v>
      </c>
      <c r="AB35" s="78">
        <f t="shared" si="12"/>
        <v>136630192</v>
      </c>
      <c r="AC35" s="95">
        <f t="shared" si="13"/>
        <v>0.572357975441106</v>
      </c>
      <c r="AD35" s="77">
        <v>40856063</v>
      </c>
      <c r="AE35" s="78">
        <v>87493</v>
      </c>
      <c r="AF35" s="78">
        <f t="shared" si="14"/>
        <v>40943556</v>
      </c>
      <c r="AG35" s="78">
        <v>196701000</v>
      </c>
      <c r="AH35" s="78">
        <v>235916386</v>
      </c>
      <c r="AI35" s="79">
        <v>132164872</v>
      </c>
      <c r="AJ35" s="114">
        <f t="shared" si="15"/>
        <v>0.56021912780573024</v>
      </c>
      <c r="AK35" s="115">
        <f t="shared" si="16"/>
        <v>-1.7072283609143035E-5</v>
      </c>
    </row>
    <row r="36" spans="1:37" ht="14" x14ac:dyDescent="0.3">
      <c r="A36" s="58" t="s">
        <v>0</v>
      </c>
      <c r="B36" s="59" t="s">
        <v>229</v>
      </c>
      <c r="C36" s="60" t="s">
        <v>0</v>
      </c>
      <c r="D36" s="80">
        <f>SUM(D31:D35)</f>
        <v>5254234622</v>
      </c>
      <c r="E36" s="81">
        <f>SUM(E31:E35)</f>
        <v>472679370</v>
      </c>
      <c r="F36" s="82">
        <f t="shared" si="0"/>
        <v>5726913992</v>
      </c>
      <c r="G36" s="80">
        <f>SUM(G31:G35)</f>
        <v>5773861424</v>
      </c>
      <c r="H36" s="81">
        <f>SUM(H31:H35)</f>
        <v>481393446</v>
      </c>
      <c r="I36" s="82">
        <f t="shared" si="1"/>
        <v>6255254870</v>
      </c>
      <c r="J36" s="80">
        <f>SUM(J31:J35)</f>
        <v>1136942613</v>
      </c>
      <c r="K36" s="81">
        <f>SUM(K31:K35)</f>
        <v>45313074</v>
      </c>
      <c r="L36" s="81">
        <f t="shared" si="2"/>
        <v>1182255687</v>
      </c>
      <c r="M36" s="96">
        <f t="shared" si="3"/>
        <v>0.20643852669195106</v>
      </c>
      <c r="N36" s="80">
        <f>SUM(N31:N35)</f>
        <v>1147099073</v>
      </c>
      <c r="O36" s="81">
        <f>SUM(O31:O35)</f>
        <v>88064711</v>
      </c>
      <c r="P36" s="81">
        <f t="shared" si="4"/>
        <v>1235163784</v>
      </c>
      <c r="Q36" s="96">
        <f t="shared" si="5"/>
        <v>0.21567702705600542</v>
      </c>
      <c r="R36" s="80">
        <f>SUM(R31:R35)</f>
        <v>995732847</v>
      </c>
      <c r="S36" s="81">
        <f>SUM(S31:S35)</f>
        <v>55099106</v>
      </c>
      <c r="T36" s="81">
        <f t="shared" si="6"/>
        <v>1050831953</v>
      </c>
      <c r="U36" s="96">
        <f t="shared" si="7"/>
        <v>0.16799186841127067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3279774533</v>
      </c>
      <c r="AA36" s="81">
        <f t="shared" si="11"/>
        <v>188476891</v>
      </c>
      <c r="AB36" s="81">
        <f t="shared" si="12"/>
        <v>3468251424</v>
      </c>
      <c r="AC36" s="96">
        <f t="shared" si="13"/>
        <v>0.55445405440370166</v>
      </c>
      <c r="AD36" s="80">
        <f>SUM(AD31:AD35)</f>
        <v>919419063</v>
      </c>
      <c r="AE36" s="81">
        <f>SUM(AE31:AE35)</f>
        <v>34905118</v>
      </c>
      <c r="AF36" s="81">
        <f t="shared" si="14"/>
        <v>954324181</v>
      </c>
      <c r="AG36" s="81">
        <f>SUM(AG31:AG35)</f>
        <v>5301082994</v>
      </c>
      <c r="AH36" s="81">
        <f>SUM(AH31:AH35)</f>
        <v>5385643985</v>
      </c>
      <c r="AI36" s="82">
        <f>SUM(AI31:AI35)</f>
        <v>3003988183</v>
      </c>
      <c r="AJ36" s="116">
        <f t="shared" si="15"/>
        <v>0.5577769699160684</v>
      </c>
      <c r="AK36" s="117">
        <f t="shared" si="16"/>
        <v>0.10112682243770998</v>
      </c>
    </row>
    <row r="37" spans="1:37" ht="14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30553933424</v>
      </c>
      <c r="E37" s="84">
        <f>SUM(E9,E11:E14,E16:E21,E23:E29,E31:E35)</f>
        <v>3370642697</v>
      </c>
      <c r="F37" s="85">
        <f t="shared" si="0"/>
        <v>33924576121</v>
      </c>
      <c r="G37" s="83">
        <f>SUM(G9,G11:G14,G16:G21,G23:G29,G31:G35)</f>
        <v>31703919245</v>
      </c>
      <c r="H37" s="84">
        <f>SUM(H9,H11:H14,H16:H21,H23:H29,H31:H35)</f>
        <v>3602675263</v>
      </c>
      <c r="I37" s="85">
        <f t="shared" si="1"/>
        <v>35306594508</v>
      </c>
      <c r="J37" s="83">
        <f>SUM(J9,J11:J14,J16:J21,J23:J29,J31:J35)</f>
        <v>9456096071</v>
      </c>
      <c r="K37" s="84">
        <f>SUM(K9,K11:K14,K16:K21,K23:K29,K31:K35)</f>
        <v>-1291251257</v>
      </c>
      <c r="L37" s="84">
        <f t="shared" si="2"/>
        <v>8164844814</v>
      </c>
      <c r="M37" s="97">
        <f t="shared" si="3"/>
        <v>0.24067639887019238</v>
      </c>
      <c r="N37" s="83">
        <f>SUM(N9,N11:N14,N16:N21,N23:N29,N31:N35)</f>
        <v>6489658328</v>
      </c>
      <c r="O37" s="84">
        <f>SUM(O9,O11:O14,O16:O21,O23:O29,O31:O35)</f>
        <v>701540410</v>
      </c>
      <c r="P37" s="84">
        <f t="shared" si="4"/>
        <v>7191198738</v>
      </c>
      <c r="Q37" s="97">
        <f t="shared" si="5"/>
        <v>0.21197608224641906</v>
      </c>
      <c r="R37" s="83">
        <f>SUM(R9,R11:R14,R16:R21,R23:R29,R31:R35)</f>
        <v>3301266403</v>
      </c>
      <c r="S37" s="84">
        <f>SUM(S9,S11:S14,S16:S21,S23:S29,S31:S35)</f>
        <v>517024702</v>
      </c>
      <c r="T37" s="84">
        <f t="shared" si="6"/>
        <v>3818291105</v>
      </c>
      <c r="U37" s="97">
        <f t="shared" si="7"/>
        <v>0.10814668359291425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f t="shared" si="10"/>
        <v>19247020802</v>
      </c>
      <c r="AA37" s="84">
        <f t="shared" si="11"/>
        <v>-72686145</v>
      </c>
      <c r="AB37" s="84">
        <f t="shared" si="12"/>
        <v>19174334657</v>
      </c>
      <c r="AC37" s="97">
        <f t="shared" si="13"/>
        <v>0.54308083020171638</v>
      </c>
      <c r="AD37" s="83">
        <f>SUM(AD9,AD11:AD14,AD16:AD21,AD23:AD29,AD31:AD35)</f>
        <v>6572760079</v>
      </c>
      <c r="AE37" s="84">
        <f>SUM(AE9,AE11:AE14,AE16:AE21,AE23:AE29,AE31:AE35)</f>
        <v>418126881</v>
      </c>
      <c r="AF37" s="84">
        <f t="shared" si="14"/>
        <v>6990886960</v>
      </c>
      <c r="AG37" s="84">
        <f>SUM(AG9,AG11:AG14,AG16:AG21,AG23:AG29,AG31:AG35)</f>
        <v>29655100932</v>
      </c>
      <c r="AH37" s="84">
        <f>SUM(AH9,AH11:AH14,AH16:AH21,AH23:AH29,AH31:AH35)</f>
        <v>32055651786</v>
      </c>
      <c r="AI37" s="85">
        <f>SUM(AI9,AI11:AI14,AI16:AI21,AI23:AI29,AI31:AI35)</f>
        <v>19963328400</v>
      </c>
      <c r="AJ37" s="118">
        <f t="shared" si="15"/>
        <v>0.62277094015348622</v>
      </c>
      <c r="AK37" s="119">
        <f t="shared" si="16"/>
        <v>-0.4538187891111316</v>
      </c>
    </row>
    <row r="38" spans="1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48</v>
      </c>
      <c r="C9" s="57" t="s">
        <v>49</v>
      </c>
      <c r="D9" s="77">
        <v>64847577641</v>
      </c>
      <c r="E9" s="78">
        <v>3197115099</v>
      </c>
      <c r="F9" s="79">
        <f>$D9       +$E9</f>
        <v>68044692740</v>
      </c>
      <c r="G9" s="77">
        <v>65497411296</v>
      </c>
      <c r="H9" s="78">
        <v>3355376752</v>
      </c>
      <c r="I9" s="79">
        <f>$G9       +$H9</f>
        <v>68852788048</v>
      </c>
      <c r="J9" s="77">
        <v>10430469606</v>
      </c>
      <c r="K9" s="78">
        <v>137679154</v>
      </c>
      <c r="L9" s="78">
        <f>$J9       +$K9</f>
        <v>10568148760</v>
      </c>
      <c r="M9" s="95">
        <f>IF(($F9       =0),0,($L9       /$F9       ))</f>
        <v>0.15531187421745127</v>
      </c>
      <c r="N9" s="77">
        <v>15097615750</v>
      </c>
      <c r="O9" s="78">
        <v>1217581037</v>
      </c>
      <c r="P9" s="78">
        <f>$N9       +$O9</f>
        <v>16315196787</v>
      </c>
      <c r="Q9" s="95">
        <f>IF(($F9       =0),0,($P9       /$F9       ))</f>
        <v>0.23977177543207759</v>
      </c>
      <c r="R9" s="77">
        <v>16033899411</v>
      </c>
      <c r="S9" s="78">
        <v>291204805</v>
      </c>
      <c r="T9" s="78">
        <f>$R9       +$S9</f>
        <v>16325104216</v>
      </c>
      <c r="U9" s="95">
        <f>IF(($I9       =0),0,($T9       /$I9       ))</f>
        <v>0.23710157103034266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41561984767</v>
      </c>
      <c r="AA9" s="78">
        <f>$K9       +$O9       +$S9</f>
        <v>1646464996</v>
      </c>
      <c r="AB9" s="78">
        <f>$Z9       +$AA9</f>
        <v>43208449763</v>
      </c>
      <c r="AC9" s="95">
        <f>IF(($I9       =0),0,($AB9       /$I9       ))</f>
        <v>0.62754829525389277</v>
      </c>
      <c r="AD9" s="77">
        <v>11614253640</v>
      </c>
      <c r="AE9" s="78">
        <v>970394272</v>
      </c>
      <c r="AF9" s="78">
        <f>$AD9       +$AE9</f>
        <v>12584647912</v>
      </c>
      <c r="AG9" s="78">
        <v>62983689857</v>
      </c>
      <c r="AH9" s="78">
        <v>62462201676</v>
      </c>
      <c r="AI9" s="79">
        <v>42108301981</v>
      </c>
      <c r="AJ9" s="114">
        <f>IF(($AH9       =0),0,($AI9       /$AH9       ))</f>
        <v>0.67414053381309758</v>
      </c>
      <c r="AK9" s="115">
        <f>IF(($AF9       =0),0,(($T9       /$AF9       )-1))</f>
        <v>0.29722375470141804</v>
      </c>
    </row>
    <row r="10" spans="1:37" ht="13" x14ac:dyDescent="0.3">
      <c r="A10" s="55" t="s">
        <v>99</v>
      </c>
      <c r="B10" s="56" t="s">
        <v>52</v>
      </c>
      <c r="C10" s="57" t="s">
        <v>53</v>
      </c>
      <c r="D10" s="77">
        <v>80714496132</v>
      </c>
      <c r="E10" s="78">
        <v>8700420163</v>
      </c>
      <c r="F10" s="79">
        <f t="shared" ref="F10:F23" si="0">$D10      +$E10</f>
        <v>89414916295</v>
      </c>
      <c r="G10" s="77">
        <v>81696484455</v>
      </c>
      <c r="H10" s="78">
        <v>8424388186</v>
      </c>
      <c r="I10" s="79">
        <f t="shared" ref="I10:I23" si="1">$G10      +$H10</f>
        <v>90120872641</v>
      </c>
      <c r="J10" s="77">
        <v>25266406542</v>
      </c>
      <c r="K10" s="78">
        <v>712504000</v>
      </c>
      <c r="L10" s="78">
        <f t="shared" ref="L10:L23" si="2">$J10      +$K10</f>
        <v>25978910542</v>
      </c>
      <c r="M10" s="95">
        <f t="shared" ref="M10:M23" si="3">IF(($F10      =0),0,($L10      /$F10      ))</f>
        <v>0.29054336366305716</v>
      </c>
      <c r="N10" s="77">
        <v>22557825271</v>
      </c>
      <c r="O10" s="78">
        <v>1508931000</v>
      </c>
      <c r="P10" s="78">
        <f t="shared" ref="P10:P23" si="4">$N10      +$O10</f>
        <v>24066756271</v>
      </c>
      <c r="Q10" s="95">
        <f t="shared" ref="Q10:Q23" si="5">IF(($F10      =0),0,($P10      /$F10      ))</f>
        <v>0.26915818152307314</v>
      </c>
      <c r="R10" s="77">
        <v>22880746136</v>
      </c>
      <c r="S10" s="78">
        <v>1196434000</v>
      </c>
      <c r="T10" s="78">
        <f t="shared" ref="T10:T23" si="6">$R10      +$S10</f>
        <v>24077180136</v>
      </c>
      <c r="U10" s="95">
        <f t="shared" ref="U10:U23" si="7">IF(($I10      =0),0,($T10      /$I10      ))</f>
        <v>0.26716541274419725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f t="shared" ref="Z10:Z23" si="10">$J10      +$N10      +$R10</f>
        <v>70704977949</v>
      </c>
      <c r="AA10" s="78">
        <f t="shared" ref="AA10:AA23" si="11">$K10      +$O10      +$S10</f>
        <v>3417869000</v>
      </c>
      <c r="AB10" s="78">
        <f t="shared" ref="AB10:AB23" si="12">$Z10      +$AA10</f>
        <v>74122846949</v>
      </c>
      <c r="AC10" s="95">
        <f t="shared" ref="AC10:AC23" si="13">IF(($I10      =0),0,($AB10      /$I10      ))</f>
        <v>0.82248257009529013</v>
      </c>
      <c r="AD10" s="77">
        <v>19909724914</v>
      </c>
      <c r="AE10" s="78">
        <v>1087934138</v>
      </c>
      <c r="AF10" s="78">
        <f t="shared" ref="AF10:AF23" si="14">$AD10      +$AE10</f>
        <v>20997659052</v>
      </c>
      <c r="AG10" s="78">
        <v>83124741895</v>
      </c>
      <c r="AH10" s="78">
        <v>82925034600</v>
      </c>
      <c r="AI10" s="79">
        <v>67032365162</v>
      </c>
      <c r="AJ10" s="114">
        <f t="shared" ref="AJ10:AJ23" si="15">IF(($AH10      =0),0,($AI10      /$AH10      ))</f>
        <v>0.80834895620290759</v>
      </c>
      <c r="AK10" s="115">
        <f t="shared" ref="AK10:AK23" si="16">IF(($AF10      =0),0,(($T10      /$AF10      )-1))</f>
        <v>0.14666020990119266</v>
      </c>
    </row>
    <row r="11" spans="1:37" ht="13" x14ac:dyDescent="0.3">
      <c r="A11" s="55" t="s">
        <v>99</v>
      </c>
      <c r="B11" s="56" t="s">
        <v>58</v>
      </c>
      <c r="C11" s="57" t="s">
        <v>59</v>
      </c>
      <c r="D11" s="77">
        <v>52057408967</v>
      </c>
      <c r="E11" s="78">
        <v>2459328252</v>
      </c>
      <c r="F11" s="79">
        <f t="shared" si="0"/>
        <v>54516737219</v>
      </c>
      <c r="G11" s="77">
        <v>52227959393</v>
      </c>
      <c r="H11" s="78">
        <v>2768835586</v>
      </c>
      <c r="I11" s="79">
        <f t="shared" si="1"/>
        <v>54996794979</v>
      </c>
      <c r="J11" s="77">
        <v>11859089391</v>
      </c>
      <c r="K11" s="78">
        <v>443827692</v>
      </c>
      <c r="L11" s="78">
        <f t="shared" si="2"/>
        <v>12302917083</v>
      </c>
      <c r="M11" s="95">
        <f t="shared" si="3"/>
        <v>0.22567229277823006</v>
      </c>
      <c r="N11" s="77">
        <v>11461689856</v>
      </c>
      <c r="O11" s="78">
        <v>682066901</v>
      </c>
      <c r="P11" s="78">
        <f t="shared" si="4"/>
        <v>12143756757</v>
      </c>
      <c r="Q11" s="95">
        <f t="shared" si="5"/>
        <v>0.22275281640970429</v>
      </c>
      <c r="R11" s="77">
        <v>13220669122</v>
      </c>
      <c r="S11" s="78">
        <v>309798001</v>
      </c>
      <c r="T11" s="78">
        <f t="shared" si="6"/>
        <v>13530467123</v>
      </c>
      <c r="U11" s="95">
        <f t="shared" si="7"/>
        <v>0.2460228296606462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36541448369</v>
      </c>
      <c r="AA11" s="78">
        <f t="shared" si="11"/>
        <v>1435692594</v>
      </c>
      <c r="AB11" s="78">
        <f t="shared" si="12"/>
        <v>37977140963</v>
      </c>
      <c r="AC11" s="95">
        <f t="shared" si="13"/>
        <v>0.69053371160085253</v>
      </c>
      <c r="AD11" s="77">
        <v>12340212011</v>
      </c>
      <c r="AE11" s="78">
        <v>69040728496</v>
      </c>
      <c r="AF11" s="78">
        <f t="shared" si="14"/>
        <v>81380940507</v>
      </c>
      <c r="AG11" s="78">
        <v>50596841855</v>
      </c>
      <c r="AH11" s="78">
        <v>51234632394</v>
      </c>
      <c r="AI11" s="79">
        <v>103886147445</v>
      </c>
      <c r="AJ11" s="114">
        <f t="shared" si="15"/>
        <v>2.0276547833134435</v>
      </c>
      <c r="AK11" s="115">
        <f t="shared" si="16"/>
        <v>-0.8337391158334404</v>
      </c>
    </row>
    <row r="12" spans="1:37" ht="14" x14ac:dyDescent="0.3">
      <c r="A12" s="58" t="s">
        <v>0</v>
      </c>
      <c r="B12" s="59" t="s">
        <v>100</v>
      </c>
      <c r="C12" s="60" t="s">
        <v>0</v>
      </c>
      <c r="D12" s="80">
        <f>SUM(D9:D11)</f>
        <v>197619482740</v>
      </c>
      <c r="E12" s="81">
        <f>SUM(E9:E11)</f>
        <v>14356863514</v>
      </c>
      <c r="F12" s="82">
        <f t="shared" si="0"/>
        <v>211976346254</v>
      </c>
      <c r="G12" s="80">
        <f>SUM(G9:G11)</f>
        <v>199421855144</v>
      </c>
      <c r="H12" s="81">
        <f>SUM(H9:H11)</f>
        <v>14548600524</v>
      </c>
      <c r="I12" s="82">
        <f t="shared" si="1"/>
        <v>213970455668</v>
      </c>
      <c r="J12" s="80">
        <f>SUM(J9:J11)</f>
        <v>47555965539</v>
      </c>
      <c r="K12" s="81">
        <f>SUM(K9:K11)</f>
        <v>1294010846</v>
      </c>
      <c r="L12" s="81">
        <f t="shared" si="2"/>
        <v>48849976385</v>
      </c>
      <c r="M12" s="96">
        <f t="shared" si="3"/>
        <v>0.23045012921614219</v>
      </c>
      <c r="N12" s="80">
        <f>SUM(N9:N11)</f>
        <v>49117130877</v>
      </c>
      <c r="O12" s="81">
        <f>SUM(O9:O11)</f>
        <v>3408578938</v>
      </c>
      <c r="P12" s="81">
        <f t="shared" si="4"/>
        <v>52525709815</v>
      </c>
      <c r="Q12" s="96">
        <f t="shared" si="5"/>
        <v>0.24779042918336383</v>
      </c>
      <c r="R12" s="80">
        <f>SUM(R9:R11)</f>
        <v>52135314669</v>
      </c>
      <c r="S12" s="81">
        <f>SUM(S9:S11)</f>
        <v>1797436806</v>
      </c>
      <c r="T12" s="81">
        <f t="shared" si="6"/>
        <v>53932751475</v>
      </c>
      <c r="U12" s="96">
        <f t="shared" si="7"/>
        <v>0.25205700154549804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f t="shared" si="10"/>
        <v>148808411085</v>
      </c>
      <c r="AA12" s="81">
        <f t="shared" si="11"/>
        <v>6500026590</v>
      </c>
      <c r="AB12" s="81">
        <f t="shared" si="12"/>
        <v>155308437675</v>
      </c>
      <c r="AC12" s="96">
        <f t="shared" si="13"/>
        <v>0.72584057079347009</v>
      </c>
      <c r="AD12" s="80">
        <f>SUM(AD9:AD11)</f>
        <v>43864190565</v>
      </c>
      <c r="AE12" s="81">
        <f>SUM(AE9:AE11)</f>
        <v>71099056906</v>
      </c>
      <c r="AF12" s="81">
        <f t="shared" si="14"/>
        <v>114963247471</v>
      </c>
      <c r="AG12" s="81">
        <f>SUM(AG9:AG11)</f>
        <v>196705273607</v>
      </c>
      <c r="AH12" s="81">
        <f>SUM(AH9:AH11)</f>
        <v>196621868670</v>
      </c>
      <c r="AI12" s="82">
        <f>SUM(AI9:AI11)</f>
        <v>213026814588</v>
      </c>
      <c r="AJ12" s="116">
        <f t="shared" si="15"/>
        <v>1.0834339843729857</v>
      </c>
      <c r="AK12" s="117">
        <f t="shared" si="16"/>
        <v>-0.53086962432402773</v>
      </c>
    </row>
    <row r="13" spans="1:37" ht="13" x14ac:dyDescent="0.3">
      <c r="A13" s="55" t="s">
        <v>101</v>
      </c>
      <c r="B13" s="56" t="s">
        <v>63</v>
      </c>
      <c r="C13" s="57" t="s">
        <v>64</v>
      </c>
      <c r="D13" s="77">
        <v>9114055235</v>
      </c>
      <c r="E13" s="78">
        <v>379715545</v>
      </c>
      <c r="F13" s="79">
        <f t="shared" si="0"/>
        <v>9493770780</v>
      </c>
      <c r="G13" s="77">
        <v>9052415346</v>
      </c>
      <c r="H13" s="78">
        <v>459166452</v>
      </c>
      <c r="I13" s="79">
        <f t="shared" si="1"/>
        <v>9511581798</v>
      </c>
      <c r="J13" s="77">
        <v>2166353845</v>
      </c>
      <c r="K13" s="78">
        <v>37843949</v>
      </c>
      <c r="L13" s="78">
        <f t="shared" si="2"/>
        <v>2204197794</v>
      </c>
      <c r="M13" s="95">
        <f t="shared" si="3"/>
        <v>0.23217305800593596</v>
      </c>
      <c r="N13" s="77">
        <v>1463764164</v>
      </c>
      <c r="O13" s="78">
        <v>69254576</v>
      </c>
      <c r="P13" s="78">
        <f t="shared" si="4"/>
        <v>1533018740</v>
      </c>
      <c r="Q13" s="95">
        <f t="shared" si="5"/>
        <v>0.1614762748674663</v>
      </c>
      <c r="R13" s="77">
        <v>2101498651</v>
      </c>
      <c r="S13" s="78">
        <v>71948934</v>
      </c>
      <c r="T13" s="78">
        <f t="shared" si="6"/>
        <v>2173447585</v>
      </c>
      <c r="U13" s="95">
        <f t="shared" si="7"/>
        <v>0.22850537704012711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5731616660</v>
      </c>
      <c r="AA13" s="78">
        <f t="shared" si="11"/>
        <v>179047459</v>
      </c>
      <c r="AB13" s="78">
        <f t="shared" si="12"/>
        <v>5910664119</v>
      </c>
      <c r="AC13" s="95">
        <f t="shared" si="13"/>
        <v>0.62141757748882898</v>
      </c>
      <c r="AD13" s="77">
        <v>2209617447</v>
      </c>
      <c r="AE13" s="78">
        <v>48377817</v>
      </c>
      <c r="AF13" s="78">
        <f t="shared" si="14"/>
        <v>2257995264</v>
      </c>
      <c r="AG13" s="78">
        <v>8652753220</v>
      </c>
      <c r="AH13" s="78">
        <v>8265610852</v>
      </c>
      <c r="AI13" s="79">
        <v>6799093779</v>
      </c>
      <c r="AJ13" s="114">
        <f t="shared" si="15"/>
        <v>0.82257608067222854</v>
      </c>
      <c r="AK13" s="115">
        <f t="shared" si="16"/>
        <v>-3.7443691910241328E-2</v>
      </c>
    </row>
    <row r="14" spans="1:37" ht="13" x14ac:dyDescent="0.3">
      <c r="A14" s="55" t="s">
        <v>101</v>
      </c>
      <c r="B14" s="56" t="s">
        <v>231</v>
      </c>
      <c r="C14" s="57" t="s">
        <v>232</v>
      </c>
      <c r="D14" s="77">
        <v>2110702839</v>
      </c>
      <c r="E14" s="78">
        <v>235715132</v>
      </c>
      <c r="F14" s="79">
        <f t="shared" si="0"/>
        <v>2346417971</v>
      </c>
      <c r="G14" s="77">
        <v>2090788665</v>
      </c>
      <c r="H14" s="78">
        <v>251362530</v>
      </c>
      <c r="I14" s="79">
        <f t="shared" si="1"/>
        <v>2342151195</v>
      </c>
      <c r="J14" s="77">
        <v>443685047</v>
      </c>
      <c r="K14" s="78">
        <v>25412278</v>
      </c>
      <c r="L14" s="78">
        <f t="shared" si="2"/>
        <v>469097325</v>
      </c>
      <c r="M14" s="95">
        <f t="shared" si="3"/>
        <v>0.1999206155074236</v>
      </c>
      <c r="N14" s="77">
        <v>489491034</v>
      </c>
      <c r="O14" s="78">
        <v>76493199</v>
      </c>
      <c r="P14" s="78">
        <f t="shared" si="4"/>
        <v>565984233</v>
      </c>
      <c r="Q14" s="95">
        <f t="shared" si="5"/>
        <v>0.24121202615865919</v>
      </c>
      <c r="R14" s="77">
        <v>388283112</v>
      </c>
      <c r="S14" s="78">
        <v>43280863</v>
      </c>
      <c r="T14" s="78">
        <f t="shared" si="6"/>
        <v>431563975</v>
      </c>
      <c r="U14" s="95">
        <f t="shared" si="7"/>
        <v>0.18425965664441232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1321459193</v>
      </c>
      <c r="AA14" s="78">
        <f t="shared" si="11"/>
        <v>145186340</v>
      </c>
      <c r="AB14" s="78">
        <f t="shared" si="12"/>
        <v>1466645533</v>
      </c>
      <c r="AC14" s="95">
        <f t="shared" si="13"/>
        <v>0.62619592455473394</v>
      </c>
      <c r="AD14" s="77">
        <v>362643002</v>
      </c>
      <c r="AE14" s="78">
        <v>55664357</v>
      </c>
      <c r="AF14" s="78">
        <f t="shared" si="14"/>
        <v>418307359</v>
      </c>
      <c r="AG14" s="78">
        <v>2139638042</v>
      </c>
      <c r="AH14" s="78">
        <v>2160682745</v>
      </c>
      <c r="AI14" s="79">
        <v>1360735640</v>
      </c>
      <c r="AJ14" s="114">
        <f t="shared" si="15"/>
        <v>0.62977114208407303</v>
      </c>
      <c r="AK14" s="115">
        <f t="shared" si="16"/>
        <v>3.1691089613367307E-2</v>
      </c>
    </row>
    <row r="15" spans="1:37" ht="13" x14ac:dyDescent="0.3">
      <c r="A15" s="55" t="s">
        <v>101</v>
      </c>
      <c r="B15" s="56" t="s">
        <v>233</v>
      </c>
      <c r="C15" s="57" t="s">
        <v>234</v>
      </c>
      <c r="D15" s="77">
        <v>1410964923</v>
      </c>
      <c r="E15" s="78">
        <v>104387800</v>
      </c>
      <c r="F15" s="79">
        <f t="shared" si="0"/>
        <v>1515352723</v>
      </c>
      <c r="G15" s="77">
        <v>1671547613</v>
      </c>
      <c r="H15" s="78">
        <v>115313520</v>
      </c>
      <c r="I15" s="79">
        <f t="shared" si="1"/>
        <v>1786861133</v>
      </c>
      <c r="J15" s="77">
        <v>359120540</v>
      </c>
      <c r="K15" s="78">
        <v>16833231</v>
      </c>
      <c r="L15" s="78">
        <f t="shared" si="2"/>
        <v>375953771</v>
      </c>
      <c r="M15" s="95">
        <f t="shared" si="3"/>
        <v>0.24809654233880965</v>
      </c>
      <c r="N15" s="77">
        <v>472989910</v>
      </c>
      <c r="O15" s="78">
        <v>29022590</v>
      </c>
      <c r="P15" s="78">
        <f t="shared" si="4"/>
        <v>502012500</v>
      </c>
      <c r="Q15" s="95">
        <f t="shared" si="5"/>
        <v>0.33128425638497366</v>
      </c>
      <c r="R15" s="77">
        <v>346236298</v>
      </c>
      <c r="S15" s="78">
        <v>5825602</v>
      </c>
      <c r="T15" s="78">
        <f t="shared" si="6"/>
        <v>352061900</v>
      </c>
      <c r="U15" s="95">
        <f t="shared" si="7"/>
        <v>0.19702812574411735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1178346748</v>
      </c>
      <c r="AA15" s="78">
        <f t="shared" si="11"/>
        <v>51681423</v>
      </c>
      <c r="AB15" s="78">
        <f t="shared" si="12"/>
        <v>1230028171</v>
      </c>
      <c r="AC15" s="95">
        <f t="shared" si="13"/>
        <v>0.68837367844857589</v>
      </c>
      <c r="AD15" s="77">
        <v>86973057</v>
      </c>
      <c r="AE15" s="78">
        <v>14708221</v>
      </c>
      <c r="AF15" s="78">
        <f t="shared" si="14"/>
        <v>101681278</v>
      </c>
      <c r="AG15" s="78">
        <v>1495843313</v>
      </c>
      <c r="AH15" s="78">
        <v>1579056332</v>
      </c>
      <c r="AI15" s="79">
        <v>836961229</v>
      </c>
      <c r="AJ15" s="114">
        <f t="shared" si="15"/>
        <v>0.53003886690978419</v>
      </c>
      <c r="AK15" s="115">
        <f t="shared" si="16"/>
        <v>2.4624063242006065</v>
      </c>
    </row>
    <row r="16" spans="1:37" ht="13" x14ac:dyDescent="0.3">
      <c r="A16" s="55" t="s">
        <v>116</v>
      </c>
      <c r="B16" s="56" t="s">
        <v>235</v>
      </c>
      <c r="C16" s="57" t="s">
        <v>236</v>
      </c>
      <c r="D16" s="77">
        <v>445107882</v>
      </c>
      <c r="E16" s="78">
        <v>8145738</v>
      </c>
      <c r="F16" s="79">
        <f t="shared" si="0"/>
        <v>453253620</v>
      </c>
      <c r="G16" s="77">
        <v>445010680</v>
      </c>
      <c r="H16" s="78">
        <v>4924488</v>
      </c>
      <c r="I16" s="79">
        <f t="shared" si="1"/>
        <v>449935168</v>
      </c>
      <c r="J16" s="77">
        <v>104635127</v>
      </c>
      <c r="K16" s="78">
        <v>383000</v>
      </c>
      <c r="L16" s="78">
        <f t="shared" si="2"/>
        <v>105018127</v>
      </c>
      <c r="M16" s="95">
        <f t="shared" si="3"/>
        <v>0.23169837452153166</v>
      </c>
      <c r="N16" s="77">
        <v>111668674</v>
      </c>
      <c r="O16" s="78">
        <v>1462002</v>
      </c>
      <c r="P16" s="78">
        <f t="shared" si="4"/>
        <v>113130676</v>
      </c>
      <c r="Q16" s="95">
        <f t="shared" si="5"/>
        <v>0.24959685043442123</v>
      </c>
      <c r="R16" s="77">
        <v>112053716</v>
      </c>
      <c r="S16" s="78">
        <v>536125</v>
      </c>
      <c r="T16" s="78">
        <f t="shared" si="6"/>
        <v>112589841</v>
      </c>
      <c r="U16" s="95">
        <f t="shared" si="7"/>
        <v>0.25023569840177506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328357517</v>
      </c>
      <c r="AA16" s="78">
        <f t="shared" si="11"/>
        <v>2381127</v>
      </c>
      <c r="AB16" s="78">
        <f t="shared" si="12"/>
        <v>330738644</v>
      </c>
      <c r="AC16" s="95">
        <f t="shared" si="13"/>
        <v>0.73508066833308749</v>
      </c>
      <c r="AD16" s="77">
        <v>98428723</v>
      </c>
      <c r="AE16" s="78">
        <v>1626187</v>
      </c>
      <c r="AF16" s="78">
        <f t="shared" si="14"/>
        <v>100054910</v>
      </c>
      <c r="AG16" s="78">
        <v>444207735</v>
      </c>
      <c r="AH16" s="78">
        <v>437005159</v>
      </c>
      <c r="AI16" s="79">
        <v>311690256</v>
      </c>
      <c r="AJ16" s="114">
        <f t="shared" si="15"/>
        <v>0.71324159356205674</v>
      </c>
      <c r="AK16" s="115">
        <f t="shared" si="16"/>
        <v>0.12528051846730959</v>
      </c>
    </row>
    <row r="17" spans="1:37" ht="14" x14ac:dyDescent="0.3">
      <c r="A17" s="58" t="s">
        <v>0</v>
      </c>
      <c r="B17" s="59" t="s">
        <v>237</v>
      </c>
      <c r="C17" s="60" t="s">
        <v>0</v>
      </c>
      <c r="D17" s="80">
        <f>SUM(D13:D16)</f>
        <v>13080830879</v>
      </c>
      <c r="E17" s="81">
        <f>SUM(E13:E16)</f>
        <v>727964215</v>
      </c>
      <c r="F17" s="82">
        <f t="shared" si="0"/>
        <v>13808795094</v>
      </c>
      <c r="G17" s="80">
        <f>SUM(G13:G16)</f>
        <v>13259762304</v>
      </c>
      <c r="H17" s="81">
        <f>SUM(H13:H16)</f>
        <v>830766990</v>
      </c>
      <c r="I17" s="82">
        <f t="shared" si="1"/>
        <v>14090529294</v>
      </c>
      <c r="J17" s="80">
        <f>SUM(J13:J16)</f>
        <v>3073794559</v>
      </c>
      <c r="K17" s="81">
        <f>SUM(K13:K16)</f>
        <v>80472458</v>
      </c>
      <c r="L17" s="81">
        <f t="shared" si="2"/>
        <v>3154267017</v>
      </c>
      <c r="M17" s="96">
        <f t="shared" si="3"/>
        <v>0.22842449290673789</v>
      </c>
      <c r="N17" s="80">
        <f>SUM(N13:N16)</f>
        <v>2537913782</v>
      </c>
      <c r="O17" s="81">
        <f>SUM(O13:O16)</f>
        <v>176232367</v>
      </c>
      <c r="P17" s="81">
        <f t="shared" si="4"/>
        <v>2714146149</v>
      </c>
      <c r="Q17" s="96">
        <f t="shared" si="5"/>
        <v>0.19655198954898764</v>
      </c>
      <c r="R17" s="80">
        <f>SUM(R13:R16)</f>
        <v>2948071777</v>
      </c>
      <c r="S17" s="81">
        <f>SUM(S13:S16)</f>
        <v>121591524</v>
      </c>
      <c r="T17" s="81">
        <f t="shared" si="6"/>
        <v>3069663301</v>
      </c>
      <c r="U17" s="96">
        <f t="shared" si="7"/>
        <v>0.21785294483629636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f t="shared" si="10"/>
        <v>8559780118</v>
      </c>
      <c r="AA17" s="81">
        <f t="shared" si="11"/>
        <v>378296349</v>
      </c>
      <c r="AB17" s="81">
        <f t="shared" si="12"/>
        <v>8938076467</v>
      </c>
      <c r="AC17" s="96">
        <f t="shared" si="13"/>
        <v>0.63433220147421954</v>
      </c>
      <c r="AD17" s="80">
        <f>SUM(AD13:AD16)</f>
        <v>2757662229</v>
      </c>
      <c r="AE17" s="81">
        <f>SUM(AE13:AE16)</f>
        <v>120376582</v>
      </c>
      <c r="AF17" s="81">
        <f t="shared" si="14"/>
        <v>2878038811</v>
      </c>
      <c r="AG17" s="81">
        <f>SUM(AG13:AG16)</f>
        <v>12732442310</v>
      </c>
      <c r="AH17" s="81">
        <f>SUM(AH13:AH16)</f>
        <v>12442355088</v>
      </c>
      <c r="AI17" s="82">
        <f>SUM(AI13:AI16)</f>
        <v>9308480904</v>
      </c>
      <c r="AJ17" s="116">
        <f t="shared" si="15"/>
        <v>0.7481285366126178</v>
      </c>
      <c r="AK17" s="117">
        <f t="shared" si="16"/>
        <v>6.6581621230263455E-2</v>
      </c>
    </row>
    <row r="18" spans="1:37" ht="13" x14ac:dyDescent="0.3">
      <c r="A18" s="55" t="s">
        <v>101</v>
      </c>
      <c r="B18" s="56" t="s">
        <v>65</v>
      </c>
      <c r="C18" s="57" t="s">
        <v>66</v>
      </c>
      <c r="D18" s="77">
        <v>5087451130</v>
      </c>
      <c r="E18" s="78">
        <v>500648888</v>
      </c>
      <c r="F18" s="79">
        <f t="shared" si="0"/>
        <v>5588100018</v>
      </c>
      <c r="G18" s="77">
        <v>4975873304</v>
      </c>
      <c r="H18" s="78">
        <v>643772316</v>
      </c>
      <c r="I18" s="79">
        <f t="shared" si="1"/>
        <v>5619645620</v>
      </c>
      <c r="J18" s="77">
        <v>1023079009</v>
      </c>
      <c r="K18" s="78">
        <v>70477485</v>
      </c>
      <c r="L18" s="78">
        <f t="shared" si="2"/>
        <v>1093556494</v>
      </c>
      <c r="M18" s="95">
        <f t="shared" si="3"/>
        <v>0.19569379404046308</v>
      </c>
      <c r="N18" s="77">
        <v>1154942231</v>
      </c>
      <c r="O18" s="78">
        <v>130350912</v>
      </c>
      <c r="P18" s="78">
        <f t="shared" si="4"/>
        <v>1285293143</v>
      </c>
      <c r="Q18" s="95">
        <f t="shared" si="5"/>
        <v>0.2300053934002439</v>
      </c>
      <c r="R18" s="77">
        <v>1118771067</v>
      </c>
      <c r="S18" s="78">
        <v>113477334</v>
      </c>
      <c r="T18" s="78">
        <f t="shared" si="6"/>
        <v>1232248401</v>
      </c>
      <c r="U18" s="95">
        <f t="shared" si="7"/>
        <v>0.21927510813395382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3296792307</v>
      </c>
      <c r="AA18" s="78">
        <f t="shared" si="11"/>
        <v>314305731</v>
      </c>
      <c r="AB18" s="78">
        <f t="shared" si="12"/>
        <v>3611098038</v>
      </c>
      <c r="AC18" s="95">
        <f t="shared" si="13"/>
        <v>0.64258465429711564</v>
      </c>
      <c r="AD18" s="77">
        <v>894799673</v>
      </c>
      <c r="AE18" s="78">
        <v>50360764</v>
      </c>
      <c r="AF18" s="78">
        <f t="shared" si="14"/>
        <v>945160437</v>
      </c>
      <c r="AG18" s="78">
        <v>4515640010</v>
      </c>
      <c r="AH18" s="78">
        <v>4966635197</v>
      </c>
      <c r="AI18" s="79">
        <v>3013187296</v>
      </c>
      <c r="AJ18" s="114">
        <f t="shared" si="15"/>
        <v>0.60668584997345032</v>
      </c>
      <c r="AK18" s="115">
        <f t="shared" si="16"/>
        <v>0.30374521907755225</v>
      </c>
    </row>
    <row r="19" spans="1:37" ht="13" x14ac:dyDescent="0.3">
      <c r="A19" s="55" t="s">
        <v>101</v>
      </c>
      <c r="B19" s="56" t="s">
        <v>238</v>
      </c>
      <c r="C19" s="57" t="s">
        <v>239</v>
      </c>
      <c r="D19" s="77">
        <v>2762021080</v>
      </c>
      <c r="E19" s="78">
        <v>155110899</v>
      </c>
      <c r="F19" s="79">
        <f t="shared" si="0"/>
        <v>2917131979</v>
      </c>
      <c r="G19" s="77">
        <v>2664875818</v>
      </c>
      <c r="H19" s="78">
        <v>158218985</v>
      </c>
      <c r="I19" s="79">
        <f t="shared" si="1"/>
        <v>2823094803</v>
      </c>
      <c r="J19" s="77">
        <v>637217585</v>
      </c>
      <c r="K19" s="78">
        <v>20122550</v>
      </c>
      <c r="L19" s="78">
        <f t="shared" si="2"/>
        <v>657340135</v>
      </c>
      <c r="M19" s="95">
        <f t="shared" si="3"/>
        <v>0.22533781115564672</v>
      </c>
      <c r="N19" s="77">
        <v>559467180</v>
      </c>
      <c r="O19" s="78">
        <v>36835039</v>
      </c>
      <c r="P19" s="78">
        <f t="shared" si="4"/>
        <v>596302219</v>
      </c>
      <c r="Q19" s="95">
        <f t="shared" si="5"/>
        <v>0.20441386378562615</v>
      </c>
      <c r="R19" s="77">
        <v>377972470</v>
      </c>
      <c r="S19" s="78">
        <v>17894447</v>
      </c>
      <c r="T19" s="78">
        <f t="shared" si="6"/>
        <v>395866917</v>
      </c>
      <c r="U19" s="95">
        <f t="shared" si="7"/>
        <v>0.14022445033702965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1574657235</v>
      </c>
      <c r="AA19" s="78">
        <f t="shared" si="11"/>
        <v>74852036</v>
      </c>
      <c r="AB19" s="78">
        <f t="shared" si="12"/>
        <v>1649509271</v>
      </c>
      <c r="AC19" s="95">
        <f t="shared" si="13"/>
        <v>0.58429113653821563</v>
      </c>
      <c r="AD19" s="77">
        <v>897120170</v>
      </c>
      <c r="AE19" s="78">
        <v>-45085774</v>
      </c>
      <c r="AF19" s="78">
        <f t="shared" si="14"/>
        <v>852034396</v>
      </c>
      <c r="AG19" s="78">
        <v>2786400274</v>
      </c>
      <c r="AH19" s="78">
        <v>2636089171</v>
      </c>
      <c r="AI19" s="79">
        <v>1465247628</v>
      </c>
      <c r="AJ19" s="114">
        <f t="shared" si="15"/>
        <v>0.55584145032702315</v>
      </c>
      <c r="AK19" s="115">
        <f t="shared" si="16"/>
        <v>-0.53538622518239276</v>
      </c>
    </row>
    <row r="20" spans="1:37" ht="13" x14ac:dyDescent="0.3">
      <c r="A20" s="55" t="s">
        <v>101</v>
      </c>
      <c r="B20" s="56" t="s">
        <v>240</v>
      </c>
      <c r="C20" s="57" t="s">
        <v>241</v>
      </c>
      <c r="D20" s="77">
        <v>3363800589</v>
      </c>
      <c r="E20" s="78">
        <v>291421741</v>
      </c>
      <c r="F20" s="79">
        <f t="shared" si="0"/>
        <v>3655222330</v>
      </c>
      <c r="G20" s="77">
        <v>3340369686</v>
      </c>
      <c r="H20" s="78">
        <v>292095653</v>
      </c>
      <c r="I20" s="79">
        <f t="shared" si="1"/>
        <v>3632465339</v>
      </c>
      <c r="J20" s="77">
        <v>871582108</v>
      </c>
      <c r="K20" s="78">
        <v>54021366</v>
      </c>
      <c r="L20" s="78">
        <f t="shared" si="2"/>
        <v>925603474</v>
      </c>
      <c r="M20" s="95">
        <f t="shared" si="3"/>
        <v>0.25322768095477244</v>
      </c>
      <c r="N20" s="77">
        <v>814312814</v>
      </c>
      <c r="O20" s="78">
        <v>144030743</v>
      </c>
      <c r="P20" s="78">
        <f t="shared" si="4"/>
        <v>958343557</v>
      </c>
      <c r="Q20" s="95">
        <f t="shared" si="5"/>
        <v>0.2621847511530167</v>
      </c>
      <c r="R20" s="77">
        <v>805989068</v>
      </c>
      <c r="S20" s="78">
        <v>6713372</v>
      </c>
      <c r="T20" s="78">
        <f t="shared" si="6"/>
        <v>812702440</v>
      </c>
      <c r="U20" s="95">
        <f t="shared" si="7"/>
        <v>0.22373301990645642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2491883990</v>
      </c>
      <c r="AA20" s="78">
        <f t="shared" si="11"/>
        <v>204765481</v>
      </c>
      <c r="AB20" s="78">
        <f t="shared" si="12"/>
        <v>2696649471</v>
      </c>
      <c r="AC20" s="95">
        <f t="shared" si="13"/>
        <v>0.74237445352813036</v>
      </c>
      <c r="AD20" s="77">
        <v>850592169</v>
      </c>
      <c r="AE20" s="78">
        <v>103469381</v>
      </c>
      <c r="AF20" s="78">
        <f t="shared" si="14"/>
        <v>954061550</v>
      </c>
      <c r="AG20" s="78">
        <v>3167443880</v>
      </c>
      <c r="AH20" s="78">
        <v>3572203722</v>
      </c>
      <c r="AI20" s="79">
        <v>2798360373</v>
      </c>
      <c r="AJ20" s="114">
        <f t="shared" si="15"/>
        <v>0.78337087993213839</v>
      </c>
      <c r="AK20" s="115">
        <f t="shared" si="16"/>
        <v>-0.14816560839287574</v>
      </c>
    </row>
    <row r="21" spans="1:37" ht="13" x14ac:dyDescent="0.3">
      <c r="A21" s="55" t="s">
        <v>116</v>
      </c>
      <c r="B21" s="56" t="s">
        <v>242</v>
      </c>
      <c r="C21" s="57" t="s">
        <v>243</v>
      </c>
      <c r="D21" s="77">
        <v>329469250</v>
      </c>
      <c r="E21" s="78">
        <v>3729132</v>
      </c>
      <c r="F21" s="79">
        <f t="shared" si="0"/>
        <v>333198382</v>
      </c>
      <c r="G21" s="77">
        <v>361368902</v>
      </c>
      <c r="H21" s="78">
        <v>3468144</v>
      </c>
      <c r="I21" s="79">
        <f t="shared" si="1"/>
        <v>364837046</v>
      </c>
      <c r="J21" s="77">
        <v>78874539</v>
      </c>
      <c r="K21" s="78">
        <v>297817</v>
      </c>
      <c r="L21" s="78">
        <f t="shared" si="2"/>
        <v>79172356</v>
      </c>
      <c r="M21" s="95">
        <f t="shared" si="3"/>
        <v>0.23761326668146907</v>
      </c>
      <c r="N21" s="77">
        <v>72048355</v>
      </c>
      <c r="O21" s="78">
        <v>99000</v>
      </c>
      <c r="P21" s="78">
        <f t="shared" si="4"/>
        <v>72147355</v>
      </c>
      <c r="Q21" s="95">
        <f t="shared" si="5"/>
        <v>0.21652972792646993</v>
      </c>
      <c r="R21" s="77">
        <v>81079985</v>
      </c>
      <c r="S21" s="78">
        <v>40770</v>
      </c>
      <c r="T21" s="78">
        <f t="shared" si="6"/>
        <v>81120755</v>
      </c>
      <c r="U21" s="95">
        <f t="shared" si="7"/>
        <v>0.22234791090814829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232002879</v>
      </c>
      <c r="AA21" s="78">
        <f t="shared" si="11"/>
        <v>437587</v>
      </c>
      <c r="AB21" s="78">
        <f t="shared" si="12"/>
        <v>232440466</v>
      </c>
      <c r="AC21" s="95">
        <f t="shared" si="13"/>
        <v>0.63710763078593724</v>
      </c>
      <c r="AD21" s="77">
        <v>71729615</v>
      </c>
      <c r="AE21" s="78">
        <v>325802</v>
      </c>
      <c r="AF21" s="78">
        <f t="shared" si="14"/>
        <v>72055417</v>
      </c>
      <c r="AG21" s="78">
        <v>394436724</v>
      </c>
      <c r="AH21" s="78">
        <v>364133422</v>
      </c>
      <c r="AI21" s="79">
        <v>238660452</v>
      </c>
      <c r="AJ21" s="114">
        <f t="shared" si="15"/>
        <v>0.65542034205253474</v>
      </c>
      <c r="AK21" s="115">
        <f t="shared" si="16"/>
        <v>0.12581063822030192</v>
      </c>
    </row>
    <row r="22" spans="1:37" ht="14" x14ac:dyDescent="0.3">
      <c r="A22" s="58" t="s">
        <v>0</v>
      </c>
      <c r="B22" s="59" t="s">
        <v>244</v>
      </c>
      <c r="C22" s="60" t="s">
        <v>0</v>
      </c>
      <c r="D22" s="80">
        <f>SUM(D18:D21)</f>
        <v>11542742049</v>
      </c>
      <c r="E22" s="81">
        <f>SUM(E18:E21)</f>
        <v>950910660</v>
      </c>
      <c r="F22" s="82">
        <f t="shared" si="0"/>
        <v>12493652709</v>
      </c>
      <c r="G22" s="80">
        <f>SUM(G18:G21)</f>
        <v>11342487710</v>
      </c>
      <c r="H22" s="81">
        <f>SUM(H18:H21)</f>
        <v>1097555098</v>
      </c>
      <c r="I22" s="82">
        <f t="shared" si="1"/>
        <v>12440042808</v>
      </c>
      <c r="J22" s="80">
        <f>SUM(J18:J21)</f>
        <v>2610753241</v>
      </c>
      <c r="K22" s="81">
        <f>SUM(K18:K21)</f>
        <v>144919218</v>
      </c>
      <c r="L22" s="81">
        <f t="shared" si="2"/>
        <v>2755672459</v>
      </c>
      <c r="M22" s="96">
        <f t="shared" si="3"/>
        <v>0.22056579634352314</v>
      </c>
      <c r="N22" s="80">
        <f>SUM(N18:N21)</f>
        <v>2600770580</v>
      </c>
      <c r="O22" s="81">
        <f>SUM(O18:O21)</f>
        <v>311315694</v>
      </c>
      <c r="P22" s="81">
        <f t="shared" si="4"/>
        <v>2912086274</v>
      </c>
      <c r="Q22" s="96">
        <f t="shared" si="5"/>
        <v>0.23308525871719107</v>
      </c>
      <c r="R22" s="80">
        <f>SUM(R18:R21)</f>
        <v>2383812590</v>
      </c>
      <c r="S22" s="81">
        <f>SUM(S18:S21)</f>
        <v>138125923</v>
      </c>
      <c r="T22" s="81">
        <f t="shared" si="6"/>
        <v>2521938513</v>
      </c>
      <c r="U22" s="96">
        <f t="shared" si="7"/>
        <v>0.20272747866897856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f t="shared" si="10"/>
        <v>7595336411</v>
      </c>
      <c r="AA22" s="81">
        <f t="shared" si="11"/>
        <v>594360835</v>
      </c>
      <c r="AB22" s="81">
        <f t="shared" si="12"/>
        <v>8189697246</v>
      </c>
      <c r="AC22" s="96">
        <f t="shared" si="13"/>
        <v>0.65833352604971196</v>
      </c>
      <c r="AD22" s="80">
        <f>SUM(AD18:AD21)</f>
        <v>2714241627</v>
      </c>
      <c r="AE22" s="81">
        <f>SUM(AE18:AE21)</f>
        <v>109070173</v>
      </c>
      <c r="AF22" s="81">
        <f t="shared" si="14"/>
        <v>2823311800</v>
      </c>
      <c r="AG22" s="81">
        <f>SUM(AG18:AG21)</f>
        <v>10863920888</v>
      </c>
      <c r="AH22" s="81">
        <f>SUM(AH18:AH21)</f>
        <v>11539061512</v>
      </c>
      <c r="AI22" s="82">
        <f>SUM(AI18:AI21)</f>
        <v>7515455749</v>
      </c>
      <c r="AJ22" s="116">
        <f t="shared" si="15"/>
        <v>0.65130563184747148</v>
      </c>
      <c r="AK22" s="117">
        <f t="shared" si="16"/>
        <v>-0.10674459937439429</v>
      </c>
    </row>
    <row r="23" spans="1:37" ht="14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222243055668</v>
      </c>
      <c r="E23" s="84">
        <f>SUM(E9:E11,E13:E16,E18:E21)</f>
        <v>16035738389</v>
      </c>
      <c r="F23" s="85">
        <f t="shared" si="0"/>
        <v>238278794057</v>
      </c>
      <c r="G23" s="83">
        <f>SUM(G9:G11,G13:G16,G18:G21)</f>
        <v>224024105158</v>
      </c>
      <c r="H23" s="84">
        <f>SUM(H9:H11,H13:H16,H18:H21)</f>
        <v>16476922612</v>
      </c>
      <c r="I23" s="85">
        <f t="shared" si="1"/>
        <v>240501027770</v>
      </c>
      <c r="J23" s="83">
        <f>SUM(J9:J11,J13:J16,J18:J21)</f>
        <v>53240513339</v>
      </c>
      <c r="K23" s="84">
        <f>SUM(K9:K11,K13:K16,K18:K21)</f>
        <v>1519402522</v>
      </c>
      <c r="L23" s="84">
        <f t="shared" si="2"/>
        <v>54759915861</v>
      </c>
      <c r="M23" s="97">
        <f t="shared" si="3"/>
        <v>0.22981447458518098</v>
      </c>
      <c r="N23" s="83">
        <f>SUM(N9:N11,N13:N16,N18:N21)</f>
        <v>54255815239</v>
      </c>
      <c r="O23" s="84">
        <f>SUM(O9:O11,O13:O16,O18:O21)</f>
        <v>3896126999</v>
      </c>
      <c r="P23" s="84">
        <f t="shared" si="4"/>
        <v>58151942238</v>
      </c>
      <c r="Q23" s="97">
        <f t="shared" si="5"/>
        <v>0.2440500106949893</v>
      </c>
      <c r="R23" s="83">
        <f>SUM(R9:R11,R13:R16,R18:R21)</f>
        <v>57467199036</v>
      </c>
      <c r="S23" s="84">
        <f>SUM(S9:S11,S13:S16,S18:S21)</f>
        <v>2057154253</v>
      </c>
      <c r="T23" s="84">
        <f t="shared" si="6"/>
        <v>59524353289</v>
      </c>
      <c r="U23" s="97">
        <f t="shared" si="7"/>
        <v>0.24750145078766705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f t="shared" si="10"/>
        <v>164963527614</v>
      </c>
      <c r="AA23" s="84">
        <f t="shared" si="11"/>
        <v>7472683774</v>
      </c>
      <c r="AB23" s="84">
        <f t="shared" si="12"/>
        <v>172436211388</v>
      </c>
      <c r="AC23" s="97">
        <f t="shared" si="13"/>
        <v>0.71698741991617232</v>
      </c>
      <c r="AD23" s="83">
        <f>SUM(AD9:AD11,AD13:AD16,AD18:AD21)</f>
        <v>49336094421</v>
      </c>
      <c r="AE23" s="84">
        <f>SUM(AE9:AE11,AE13:AE16,AE18:AE21)</f>
        <v>71328503661</v>
      </c>
      <c r="AF23" s="84">
        <f t="shared" si="14"/>
        <v>120664598082</v>
      </c>
      <c r="AG23" s="84">
        <f>SUM(AG9:AG11,AG13:AG16,AG18:AG21)</f>
        <v>220301636805</v>
      </c>
      <c r="AH23" s="84">
        <f>SUM(AH9:AH11,AH13:AH16,AH18:AH21)</f>
        <v>220603285270</v>
      </c>
      <c r="AI23" s="85">
        <f>SUM(AI9:AI11,AI13:AI16,AI18:AI21)</f>
        <v>229850751241</v>
      </c>
      <c r="AJ23" s="118">
        <f t="shared" si="15"/>
        <v>1.0419189857471156</v>
      </c>
      <c r="AK23" s="119">
        <f t="shared" si="16"/>
        <v>-0.5066957978134643</v>
      </c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50</v>
      </c>
      <c r="C9" s="57" t="s">
        <v>51</v>
      </c>
      <c r="D9" s="77">
        <v>59740149640</v>
      </c>
      <c r="E9" s="78">
        <v>7296796000</v>
      </c>
      <c r="F9" s="79">
        <f>$D9       +$E9</f>
        <v>67036945640</v>
      </c>
      <c r="G9" s="77">
        <v>60440656658</v>
      </c>
      <c r="H9" s="78">
        <v>7700746500</v>
      </c>
      <c r="I9" s="79">
        <f>$G9       +$H9</f>
        <v>68141403158</v>
      </c>
      <c r="J9" s="77">
        <v>14711647323</v>
      </c>
      <c r="K9" s="78">
        <v>682501393</v>
      </c>
      <c r="L9" s="78">
        <f>$J9       +$K9</f>
        <v>15394148716</v>
      </c>
      <c r="M9" s="95">
        <f>IF(($F9       =0),0,($L9       /$F9       ))</f>
        <v>0.22963678564159595</v>
      </c>
      <c r="N9" s="77">
        <v>13519658709</v>
      </c>
      <c r="O9" s="78">
        <v>976833193</v>
      </c>
      <c r="P9" s="78">
        <f>$N9       +$O9</f>
        <v>14496491902</v>
      </c>
      <c r="Q9" s="95">
        <f>IF(($F9       =0),0,($P9       /$F9       ))</f>
        <v>0.21624630662394242</v>
      </c>
      <c r="R9" s="77">
        <v>12956515459</v>
      </c>
      <c r="S9" s="78">
        <v>1412676636</v>
      </c>
      <c r="T9" s="78">
        <f>$R9       +$S9</f>
        <v>14369192095</v>
      </c>
      <c r="U9" s="95">
        <f>IF(($I9       =0),0,($T9       /$I9       ))</f>
        <v>0.21087314656086611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41187821491</v>
      </c>
      <c r="AA9" s="78">
        <f>$K9       +$O9       +$S9</f>
        <v>3072011222</v>
      </c>
      <c r="AB9" s="78">
        <f>$Z9       +$AA9</f>
        <v>44259832713</v>
      </c>
      <c r="AC9" s="95">
        <f>IF(($I9       =0),0,($AB9       /$I9       ))</f>
        <v>0.64952922396350399</v>
      </c>
      <c r="AD9" s="77">
        <v>12007890362</v>
      </c>
      <c r="AE9" s="78">
        <v>1240294391</v>
      </c>
      <c r="AF9" s="78">
        <f>$AD9       +$AE9</f>
        <v>13248184753</v>
      </c>
      <c r="AG9" s="78">
        <v>63068964180</v>
      </c>
      <c r="AH9" s="78">
        <v>63892578338</v>
      </c>
      <c r="AI9" s="79">
        <v>42699994619</v>
      </c>
      <c r="AJ9" s="114">
        <f>IF(($AH9       =0),0,($AI9       /$AH9       ))</f>
        <v>0.66830914841331812</v>
      </c>
      <c r="AK9" s="115">
        <f>IF(($AF9       =0),0,(($T9       /$AF9       )-1))</f>
        <v>8.461592006000318E-2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59740149640</v>
      </c>
      <c r="E10" s="81">
        <f>E9</f>
        <v>7296796000</v>
      </c>
      <c r="F10" s="82">
        <f t="shared" ref="F10:F41" si="0">$D10      +$E10</f>
        <v>67036945640</v>
      </c>
      <c r="G10" s="80">
        <f>G9</f>
        <v>60440656658</v>
      </c>
      <c r="H10" s="81">
        <f>H9</f>
        <v>7700746500</v>
      </c>
      <c r="I10" s="82">
        <f t="shared" ref="I10:I41" si="1">$G10      +$H10</f>
        <v>68141403158</v>
      </c>
      <c r="J10" s="80">
        <f>J9</f>
        <v>14711647323</v>
      </c>
      <c r="K10" s="81">
        <f>K9</f>
        <v>682501393</v>
      </c>
      <c r="L10" s="81">
        <f t="shared" ref="L10:L41" si="2">$J10      +$K10</f>
        <v>15394148716</v>
      </c>
      <c r="M10" s="96">
        <f t="shared" ref="M10:M41" si="3">IF(($F10      =0),0,($L10      /$F10      ))</f>
        <v>0.22963678564159595</v>
      </c>
      <c r="N10" s="80">
        <f>N9</f>
        <v>13519658709</v>
      </c>
      <c r="O10" s="81">
        <f>O9</f>
        <v>976833193</v>
      </c>
      <c r="P10" s="81">
        <f t="shared" ref="P10:P41" si="4">$N10      +$O10</f>
        <v>14496491902</v>
      </c>
      <c r="Q10" s="96">
        <f t="shared" ref="Q10:Q41" si="5">IF(($F10      =0),0,($P10      /$F10      ))</f>
        <v>0.21624630662394242</v>
      </c>
      <c r="R10" s="80">
        <f>R9</f>
        <v>12956515459</v>
      </c>
      <c r="S10" s="81">
        <f>S9</f>
        <v>1412676636</v>
      </c>
      <c r="T10" s="81">
        <f t="shared" ref="T10:T41" si="6">$R10      +$S10</f>
        <v>14369192095</v>
      </c>
      <c r="U10" s="96">
        <f t="shared" ref="U10:U41" si="7">IF(($I10      =0),0,($T10      /$I10      ))</f>
        <v>0.21087314656086611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f t="shared" ref="Z10:Z41" si="10">$J10      +$N10      +$R10</f>
        <v>41187821491</v>
      </c>
      <c r="AA10" s="81">
        <f t="shared" ref="AA10:AA41" si="11">$K10      +$O10      +$S10</f>
        <v>3072011222</v>
      </c>
      <c r="AB10" s="81">
        <f t="shared" ref="AB10:AB41" si="12">$Z10      +$AA10</f>
        <v>44259832713</v>
      </c>
      <c r="AC10" s="96">
        <f t="shared" ref="AC10:AC41" si="13">IF(($I10      =0),0,($AB10      /$I10      ))</f>
        <v>0.64952922396350399</v>
      </c>
      <c r="AD10" s="80">
        <f>AD9</f>
        <v>12007890362</v>
      </c>
      <c r="AE10" s="81">
        <f>AE9</f>
        <v>1240294391</v>
      </c>
      <c r="AF10" s="81">
        <f t="shared" ref="AF10:AF41" si="14">$AD10      +$AE10</f>
        <v>13248184753</v>
      </c>
      <c r="AG10" s="81">
        <f>AG9</f>
        <v>63068964180</v>
      </c>
      <c r="AH10" s="81">
        <f>AH9</f>
        <v>63892578338</v>
      </c>
      <c r="AI10" s="82">
        <f>AI9</f>
        <v>42699994619</v>
      </c>
      <c r="AJ10" s="116">
        <f t="shared" ref="AJ10:AJ41" si="15">IF(($AH10      =0),0,($AI10      /$AH10      ))</f>
        <v>0.66830914841331812</v>
      </c>
      <c r="AK10" s="117">
        <f t="shared" ref="AK10:AK41" si="16">IF(($AF10      =0),0,(($T10      /$AF10      )-1))</f>
        <v>8.461592006000318E-2</v>
      </c>
    </row>
    <row r="11" spans="1:37" ht="13" x14ac:dyDescent="0.3">
      <c r="A11" s="55" t="s">
        <v>101</v>
      </c>
      <c r="B11" s="56" t="s">
        <v>246</v>
      </c>
      <c r="C11" s="57" t="s">
        <v>247</v>
      </c>
      <c r="D11" s="77">
        <v>448942592</v>
      </c>
      <c r="E11" s="78">
        <v>80918782</v>
      </c>
      <c r="F11" s="79">
        <f t="shared" si="0"/>
        <v>529861374</v>
      </c>
      <c r="G11" s="77">
        <v>467529526</v>
      </c>
      <c r="H11" s="78">
        <v>89509446</v>
      </c>
      <c r="I11" s="79">
        <f t="shared" si="1"/>
        <v>557038972</v>
      </c>
      <c r="J11" s="77">
        <v>87674270</v>
      </c>
      <c r="K11" s="78">
        <v>20670102</v>
      </c>
      <c r="L11" s="78">
        <f t="shared" si="2"/>
        <v>108344372</v>
      </c>
      <c r="M11" s="95">
        <f t="shared" si="3"/>
        <v>0.20447682604620279</v>
      </c>
      <c r="N11" s="77">
        <v>114814791</v>
      </c>
      <c r="O11" s="78">
        <v>8884117</v>
      </c>
      <c r="P11" s="78">
        <f t="shared" si="4"/>
        <v>123698908</v>
      </c>
      <c r="Q11" s="95">
        <f t="shared" si="5"/>
        <v>0.23345522823484771</v>
      </c>
      <c r="R11" s="77">
        <v>104888072</v>
      </c>
      <c r="S11" s="78">
        <v>7223967</v>
      </c>
      <c r="T11" s="78">
        <f t="shared" si="6"/>
        <v>112112039</v>
      </c>
      <c r="U11" s="95">
        <f t="shared" si="7"/>
        <v>0.20126426450463863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307377133</v>
      </c>
      <c r="AA11" s="78">
        <f t="shared" si="11"/>
        <v>36778186</v>
      </c>
      <c r="AB11" s="78">
        <f t="shared" si="12"/>
        <v>344155319</v>
      </c>
      <c r="AC11" s="95">
        <f t="shared" si="13"/>
        <v>0.61782987600372063</v>
      </c>
      <c r="AD11" s="77">
        <v>84038564</v>
      </c>
      <c r="AE11" s="78">
        <v>9630443</v>
      </c>
      <c r="AF11" s="78">
        <f t="shared" si="14"/>
        <v>93669007</v>
      </c>
      <c r="AG11" s="78">
        <v>502756190</v>
      </c>
      <c r="AH11" s="78">
        <v>512319738</v>
      </c>
      <c r="AI11" s="79">
        <v>311801389</v>
      </c>
      <c r="AJ11" s="114">
        <f t="shared" si="15"/>
        <v>0.60860701993878674</v>
      </c>
      <c r="AK11" s="115">
        <f t="shared" si="16"/>
        <v>0.19689577791723578</v>
      </c>
    </row>
    <row r="12" spans="1:37" ht="13" x14ac:dyDescent="0.3">
      <c r="A12" s="55" t="s">
        <v>101</v>
      </c>
      <c r="B12" s="56" t="s">
        <v>248</v>
      </c>
      <c r="C12" s="57" t="s">
        <v>249</v>
      </c>
      <c r="D12" s="77">
        <v>220252780</v>
      </c>
      <c r="E12" s="78">
        <v>52388500</v>
      </c>
      <c r="F12" s="79">
        <f t="shared" si="0"/>
        <v>272641280</v>
      </c>
      <c r="G12" s="77">
        <v>207160956</v>
      </c>
      <c r="H12" s="78">
        <v>76569141</v>
      </c>
      <c r="I12" s="79">
        <f t="shared" si="1"/>
        <v>283730097</v>
      </c>
      <c r="J12" s="77">
        <v>22788267</v>
      </c>
      <c r="K12" s="78">
        <v>12282292</v>
      </c>
      <c r="L12" s="78">
        <f t="shared" si="2"/>
        <v>35070559</v>
      </c>
      <c r="M12" s="95">
        <f t="shared" si="3"/>
        <v>0.12863260838564139</v>
      </c>
      <c r="N12" s="77">
        <v>53734737</v>
      </c>
      <c r="O12" s="78">
        <v>20410560</v>
      </c>
      <c r="P12" s="78">
        <f t="shared" si="4"/>
        <v>74145297</v>
      </c>
      <c r="Q12" s="95">
        <f t="shared" si="5"/>
        <v>0.27195183722728999</v>
      </c>
      <c r="R12" s="77">
        <v>48798146</v>
      </c>
      <c r="S12" s="78">
        <v>9730920</v>
      </c>
      <c r="T12" s="78">
        <f t="shared" si="6"/>
        <v>58529066</v>
      </c>
      <c r="U12" s="95">
        <f t="shared" si="7"/>
        <v>0.20628430546795323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125321150</v>
      </c>
      <c r="AA12" s="78">
        <f t="shared" si="11"/>
        <v>42423772</v>
      </c>
      <c r="AB12" s="78">
        <f t="shared" si="12"/>
        <v>167744922</v>
      </c>
      <c r="AC12" s="95">
        <f t="shared" si="13"/>
        <v>0.59121300057215997</v>
      </c>
      <c r="AD12" s="77">
        <v>43637380</v>
      </c>
      <c r="AE12" s="78">
        <v>17394537</v>
      </c>
      <c r="AF12" s="78">
        <f t="shared" si="14"/>
        <v>61031917</v>
      </c>
      <c r="AG12" s="78">
        <v>269911728</v>
      </c>
      <c r="AH12" s="78">
        <v>292700629</v>
      </c>
      <c r="AI12" s="79">
        <v>224710570</v>
      </c>
      <c r="AJ12" s="114">
        <f t="shared" si="15"/>
        <v>0.76771468092745365</v>
      </c>
      <c r="AK12" s="115">
        <f t="shared" si="16"/>
        <v>-4.100888720241247E-2</v>
      </c>
    </row>
    <row r="13" spans="1:37" ht="13" x14ac:dyDescent="0.3">
      <c r="A13" s="55" t="s">
        <v>101</v>
      </c>
      <c r="B13" s="56" t="s">
        <v>250</v>
      </c>
      <c r="C13" s="57" t="s">
        <v>251</v>
      </c>
      <c r="D13" s="77">
        <v>258781400</v>
      </c>
      <c r="E13" s="78">
        <v>35107944</v>
      </c>
      <c r="F13" s="79">
        <f t="shared" si="0"/>
        <v>293889344</v>
      </c>
      <c r="G13" s="77">
        <v>279625298</v>
      </c>
      <c r="H13" s="78">
        <v>34934011</v>
      </c>
      <c r="I13" s="79">
        <f t="shared" si="1"/>
        <v>314559309</v>
      </c>
      <c r="J13" s="77">
        <v>68466127</v>
      </c>
      <c r="K13" s="78">
        <v>3631284</v>
      </c>
      <c r="L13" s="78">
        <f t="shared" si="2"/>
        <v>72097411</v>
      </c>
      <c r="M13" s="95">
        <f t="shared" si="3"/>
        <v>0.24532162350193956</v>
      </c>
      <c r="N13" s="77">
        <v>68542937</v>
      </c>
      <c r="O13" s="78">
        <v>11096548</v>
      </c>
      <c r="P13" s="78">
        <f t="shared" si="4"/>
        <v>79639485</v>
      </c>
      <c r="Q13" s="95">
        <f t="shared" si="5"/>
        <v>0.270984595480944</v>
      </c>
      <c r="R13" s="77">
        <v>60780995</v>
      </c>
      <c r="S13" s="78">
        <v>11110382</v>
      </c>
      <c r="T13" s="78">
        <f t="shared" si="6"/>
        <v>71891377</v>
      </c>
      <c r="U13" s="95">
        <f t="shared" si="7"/>
        <v>0.22854633432577892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197790059</v>
      </c>
      <c r="AA13" s="78">
        <f t="shared" si="11"/>
        <v>25838214</v>
      </c>
      <c r="AB13" s="78">
        <f t="shared" si="12"/>
        <v>223628273</v>
      </c>
      <c r="AC13" s="95">
        <f t="shared" si="13"/>
        <v>0.71092562388608249</v>
      </c>
      <c r="AD13" s="77">
        <v>51845449</v>
      </c>
      <c r="AE13" s="78">
        <v>4491894</v>
      </c>
      <c r="AF13" s="78">
        <f t="shared" si="14"/>
        <v>56337343</v>
      </c>
      <c r="AG13" s="78">
        <v>299066976</v>
      </c>
      <c r="AH13" s="78">
        <v>319292070</v>
      </c>
      <c r="AI13" s="79">
        <v>198759825</v>
      </c>
      <c r="AJ13" s="114">
        <f t="shared" si="15"/>
        <v>0.62250160174663904</v>
      </c>
      <c r="AK13" s="115">
        <f t="shared" si="16"/>
        <v>0.27608746120668126</v>
      </c>
    </row>
    <row r="14" spans="1:37" ht="13" x14ac:dyDescent="0.3">
      <c r="A14" s="55" t="s">
        <v>101</v>
      </c>
      <c r="B14" s="56" t="s">
        <v>252</v>
      </c>
      <c r="C14" s="57" t="s">
        <v>253</v>
      </c>
      <c r="D14" s="77">
        <v>1279575213</v>
      </c>
      <c r="E14" s="78">
        <v>173725424</v>
      </c>
      <c r="F14" s="79">
        <f t="shared" si="0"/>
        <v>1453300637</v>
      </c>
      <c r="G14" s="77">
        <v>1265188920</v>
      </c>
      <c r="H14" s="78">
        <v>147791570</v>
      </c>
      <c r="I14" s="79">
        <f t="shared" si="1"/>
        <v>1412980490</v>
      </c>
      <c r="J14" s="77">
        <v>275696107</v>
      </c>
      <c r="K14" s="78">
        <v>52336655</v>
      </c>
      <c r="L14" s="78">
        <f t="shared" si="2"/>
        <v>328032762</v>
      </c>
      <c r="M14" s="95">
        <f t="shared" si="3"/>
        <v>0.22571569408869666</v>
      </c>
      <c r="N14" s="77">
        <v>356361088</v>
      </c>
      <c r="O14" s="78">
        <v>28685730</v>
      </c>
      <c r="P14" s="78">
        <f t="shared" si="4"/>
        <v>385046818</v>
      </c>
      <c r="Q14" s="95">
        <f t="shared" si="5"/>
        <v>0.26494643172718846</v>
      </c>
      <c r="R14" s="77">
        <v>277562910</v>
      </c>
      <c r="S14" s="78">
        <v>29535256</v>
      </c>
      <c r="T14" s="78">
        <f t="shared" si="6"/>
        <v>307098166</v>
      </c>
      <c r="U14" s="95">
        <f t="shared" si="7"/>
        <v>0.21734069803044484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909620105</v>
      </c>
      <c r="AA14" s="78">
        <f t="shared" si="11"/>
        <v>110557641</v>
      </c>
      <c r="AB14" s="78">
        <f t="shared" si="12"/>
        <v>1020177746</v>
      </c>
      <c r="AC14" s="95">
        <f t="shared" si="13"/>
        <v>0.72200412760122401</v>
      </c>
      <c r="AD14" s="77">
        <v>363152568</v>
      </c>
      <c r="AE14" s="78">
        <v>38177454</v>
      </c>
      <c r="AF14" s="78">
        <f t="shared" si="14"/>
        <v>401330022</v>
      </c>
      <c r="AG14" s="78">
        <v>1437256510</v>
      </c>
      <c r="AH14" s="78">
        <v>1520079452</v>
      </c>
      <c r="AI14" s="79">
        <v>1061286263</v>
      </c>
      <c r="AJ14" s="114">
        <f t="shared" si="15"/>
        <v>0.69817815220358626</v>
      </c>
      <c r="AK14" s="115">
        <f t="shared" si="16"/>
        <v>-0.23479892067481556</v>
      </c>
    </row>
    <row r="15" spans="1:37" ht="13" x14ac:dyDescent="0.3">
      <c r="A15" s="55" t="s">
        <v>116</v>
      </c>
      <c r="B15" s="56" t="s">
        <v>254</v>
      </c>
      <c r="C15" s="57" t="s">
        <v>255</v>
      </c>
      <c r="D15" s="77">
        <v>911671647</v>
      </c>
      <c r="E15" s="78">
        <v>373244700</v>
      </c>
      <c r="F15" s="79">
        <f t="shared" si="0"/>
        <v>1284916347</v>
      </c>
      <c r="G15" s="77">
        <v>884056858</v>
      </c>
      <c r="H15" s="78">
        <v>457300562</v>
      </c>
      <c r="I15" s="79">
        <f t="shared" si="1"/>
        <v>1341357420</v>
      </c>
      <c r="J15" s="77">
        <v>417209781</v>
      </c>
      <c r="K15" s="78">
        <v>123281484</v>
      </c>
      <c r="L15" s="78">
        <f t="shared" si="2"/>
        <v>540491265</v>
      </c>
      <c r="M15" s="95">
        <f t="shared" si="3"/>
        <v>0.42064315413367531</v>
      </c>
      <c r="N15" s="77">
        <v>440779105</v>
      </c>
      <c r="O15" s="78">
        <v>148979256</v>
      </c>
      <c r="P15" s="78">
        <f t="shared" si="4"/>
        <v>589758361</v>
      </c>
      <c r="Q15" s="95">
        <f t="shared" si="5"/>
        <v>0.45898580275436407</v>
      </c>
      <c r="R15" s="77">
        <v>397131379</v>
      </c>
      <c r="S15" s="78">
        <v>29814641</v>
      </c>
      <c r="T15" s="78">
        <f t="shared" si="6"/>
        <v>426946020</v>
      </c>
      <c r="U15" s="95">
        <f t="shared" si="7"/>
        <v>0.31829400101279492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1255120265</v>
      </c>
      <c r="AA15" s="78">
        <f t="shared" si="11"/>
        <v>302075381</v>
      </c>
      <c r="AB15" s="78">
        <f t="shared" si="12"/>
        <v>1557195646</v>
      </c>
      <c r="AC15" s="95">
        <f t="shared" si="13"/>
        <v>1.1609103008503132</v>
      </c>
      <c r="AD15" s="77">
        <v>365426187</v>
      </c>
      <c r="AE15" s="78">
        <v>62186673</v>
      </c>
      <c r="AF15" s="78">
        <f t="shared" si="14"/>
        <v>427612860</v>
      </c>
      <c r="AG15" s="78">
        <v>1128656507</v>
      </c>
      <c r="AH15" s="78">
        <v>1256967869</v>
      </c>
      <c r="AI15" s="79">
        <v>1403335484</v>
      </c>
      <c r="AJ15" s="114">
        <f t="shared" si="15"/>
        <v>1.1164449932331564</v>
      </c>
      <c r="AK15" s="115">
        <f t="shared" si="16"/>
        <v>-1.559447954862736E-3</v>
      </c>
    </row>
    <row r="16" spans="1:37" ht="14" x14ac:dyDescent="0.3">
      <c r="A16" s="58" t="s">
        <v>0</v>
      </c>
      <c r="B16" s="59" t="s">
        <v>256</v>
      </c>
      <c r="C16" s="60" t="s">
        <v>0</v>
      </c>
      <c r="D16" s="80">
        <f>SUM(D11:D15)</f>
        <v>3119223632</v>
      </c>
      <c r="E16" s="81">
        <f>SUM(E11:E15)</f>
        <v>715385350</v>
      </c>
      <c r="F16" s="82">
        <f t="shared" si="0"/>
        <v>3834608982</v>
      </c>
      <c r="G16" s="80">
        <f>SUM(G11:G15)</f>
        <v>3103561558</v>
      </c>
      <c r="H16" s="81">
        <f>SUM(H11:H15)</f>
        <v>806104730</v>
      </c>
      <c r="I16" s="82">
        <f t="shared" si="1"/>
        <v>3909666288</v>
      </c>
      <c r="J16" s="80">
        <f>SUM(J11:J15)</f>
        <v>871834552</v>
      </c>
      <c r="K16" s="81">
        <f>SUM(K11:K15)</f>
        <v>212201817</v>
      </c>
      <c r="L16" s="81">
        <f t="shared" si="2"/>
        <v>1084036369</v>
      </c>
      <c r="M16" s="96">
        <f t="shared" si="3"/>
        <v>0.28269802060355159</v>
      </c>
      <c r="N16" s="80">
        <f>SUM(N11:N15)</f>
        <v>1034232658</v>
      </c>
      <c r="O16" s="81">
        <f>SUM(O11:O15)</f>
        <v>218056211</v>
      </c>
      <c r="P16" s="81">
        <f t="shared" si="4"/>
        <v>1252288869</v>
      </c>
      <c r="Q16" s="96">
        <f t="shared" si="5"/>
        <v>0.32657537571062834</v>
      </c>
      <c r="R16" s="80">
        <f>SUM(R11:R15)</f>
        <v>889161502</v>
      </c>
      <c r="S16" s="81">
        <f>SUM(S11:S15)</f>
        <v>87415166</v>
      </c>
      <c r="T16" s="81">
        <f t="shared" si="6"/>
        <v>976576668</v>
      </c>
      <c r="U16" s="96">
        <f t="shared" si="7"/>
        <v>0.24978517245766527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f t="shared" si="10"/>
        <v>2795228712</v>
      </c>
      <c r="AA16" s="81">
        <f t="shared" si="11"/>
        <v>517673194</v>
      </c>
      <c r="AB16" s="81">
        <f t="shared" si="12"/>
        <v>3312901906</v>
      </c>
      <c r="AC16" s="96">
        <f t="shared" si="13"/>
        <v>0.84736181094748209</v>
      </c>
      <c r="AD16" s="80">
        <f>SUM(AD11:AD15)</f>
        <v>908100148</v>
      </c>
      <c r="AE16" s="81">
        <f>SUM(AE11:AE15)</f>
        <v>131881001</v>
      </c>
      <c r="AF16" s="81">
        <f t="shared" si="14"/>
        <v>1039981149</v>
      </c>
      <c r="AG16" s="81">
        <f>SUM(AG11:AG15)</f>
        <v>3637647911</v>
      </c>
      <c r="AH16" s="81">
        <f>SUM(AH11:AH15)</f>
        <v>3901359758</v>
      </c>
      <c r="AI16" s="82">
        <f>SUM(AI11:AI15)</f>
        <v>3199893531</v>
      </c>
      <c r="AJ16" s="116">
        <f t="shared" si="15"/>
        <v>0.82019955335787831</v>
      </c>
      <c r="AK16" s="117">
        <f t="shared" si="16"/>
        <v>-6.0966952200015356E-2</v>
      </c>
    </row>
    <row r="17" spans="1:37" ht="13" x14ac:dyDescent="0.3">
      <c r="A17" s="55" t="s">
        <v>101</v>
      </c>
      <c r="B17" s="56" t="s">
        <v>257</v>
      </c>
      <c r="C17" s="57" t="s">
        <v>258</v>
      </c>
      <c r="D17" s="77">
        <v>279291536</v>
      </c>
      <c r="E17" s="78">
        <v>64945317</v>
      </c>
      <c r="F17" s="79">
        <f t="shared" si="0"/>
        <v>344236853</v>
      </c>
      <c r="G17" s="77">
        <v>293478898</v>
      </c>
      <c r="H17" s="78">
        <v>72118548</v>
      </c>
      <c r="I17" s="79">
        <f t="shared" si="1"/>
        <v>365597446</v>
      </c>
      <c r="J17" s="77">
        <v>53667483</v>
      </c>
      <c r="K17" s="78">
        <v>13506765</v>
      </c>
      <c r="L17" s="78">
        <f t="shared" si="2"/>
        <v>67174248</v>
      </c>
      <c r="M17" s="95">
        <f t="shared" si="3"/>
        <v>0.19513961801178795</v>
      </c>
      <c r="N17" s="77">
        <v>59859656</v>
      </c>
      <c r="O17" s="78">
        <v>10008850</v>
      </c>
      <c r="P17" s="78">
        <f t="shared" si="4"/>
        <v>69868506</v>
      </c>
      <c r="Q17" s="95">
        <f t="shared" si="5"/>
        <v>0.20296637443405863</v>
      </c>
      <c r="R17" s="77">
        <v>58644784</v>
      </c>
      <c r="S17" s="78">
        <v>8035217</v>
      </c>
      <c r="T17" s="78">
        <f t="shared" si="6"/>
        <v>66680001</v>
      </c>
      <c r="U17" s="95">
        <f t="shared" si="7"/>
        <v>0.1823863971960023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172171923</v>
      </c>
      <c r="AA17" s="78">
        <f t="shared" si="11"/>
        <v>31550832</v>
      </c>
      <c r="AB17" s="78">
        <f t="shared" si="12"/>
        <v>203722755</v>
      </c>
      <c r="AC17" s="95">
        <f t="shared" si="13"/>
        <v>0.55723243482395657</v>
      </c>
      <c r="AD17" s="77">
        <v>48777225</v>
      </c>
      <c r="AE17" s="78">
        <v>9801813</v>
      </c>
      <c r="AF17" s="78">
        <f t="shared" si="14"/>
        <v>58579038</v>
      </c>
      <c r="AG17" s="78">
        <v>338170700</v>
      </c>
      <c r="AH17" s="78">
        <v>337803548</v>
      </c>
      <c r="AI17" s="79">
        <v>184931315</v>
      </c>
      <c r="AJ17" s="114">
        <f t="shared" si="15"/>
        <v>0.54745225766545236</v>
      </c>
      <c r="AK17" s="115">
        <f t="shared" si="16"/>
        <v>0.13829115800775016</v>
      </c>
    </row>
    <row r="18" spans="1:37" ht="13" x14ac:dyDescent="0.3">
      <c r="A18" s="55" t="s">
        <v>101</v>
      </c>
      <c r="B18" s="56" t="s">
        <v>259</v>
      </c>
      <c r="C18" s="57" t="s">
        <v>260</v>
      </c>
      <c r="D18" s="77">
        <v>674419724</v>
      </c>
      <c r="E18" s="78">
        <v>117553835</v>
      </c>
      <c r="F18" s="79">
        <f t="shared" si="0"/>
        <v>791973559</v>
      </c>
      <c r="G18" s="77">
        <v>721887822</v>
      </c>
      <c r="H18" s="78">
        <v>114742671</v>
      </c>
      <c r="I18" s="79">
        <f t="shared" si="1"/>
        <v>836630493</v>
      </c>
      <c r="J18" s="77">
        <v>162691016</v>
      </c>
      <c r="K18" s="78">
        <v>7037812</v>
      </c>
      <c r="L18" s="78">
        <f t="shared" si="2"/>
        <v>169728828</v>
      </c>
      <c r="M18" s="95">
        <f t="shared" si="3"/>
        <v>0.21431123055965559</v>
      </c>
      <c r="N18" s="77">
        <v>151152184</v>
      </c>
      <c r="O18" s="78">
        <v>40518329</v>
      </c>
      <c r="P18" s="78">
        <f t="shared" si="4"/>
        <v>191670513</v>
      </c>
      <c r="Q18" s="95">
        <f t="shared" si="5"/>
        <v>0.2420163032235777</v>
      </c>
      <c r="R18" s="77">
        <v>151346854</v>
      </c>
      <c r="S18" s="78">
        <v>15995269</v>
      </c>
      <c r="T18" s="78">
        <f t="shared" si="6"/>
        <v>167342123</v>
      </c>
      <c r="U18" s="95">
        <f t="shared" si="7"/>
        <v>0.20001915349743293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465190054</v>
      </c>
      <c r="AA18" s="78">
        <f t="shared" si="11"/>
        <v>63551410</v>
      </c>
      <c r="AB18" s="78">
        <f t="shared" si="12"/>
        <v>528741464</v>
      </c>
      <c r="AC18" s="95">
        <f t="shared" si="13"/>
        <v>0.63198923350741409</v>
      </c>
      <c r="AD18" s="77">
        <v>129455690</v>
      </c>
      <c r="AE18" s="78">
        <v>19130486</v>
      </c>
      <c r="AF18" s="78">
        <f t="shared" si="14"/>
        <v>148586176</v>
      </c>
      <c r="AG18" s="78">
        <v>693990899</v>
      </c>
      <c r="AH18" s="78">
        <v>740354204</v>
      </c>
      <c r="AI18" s="79">
        <v>466470204</v>
      </c>
      <c r="AJ18" s="114">
        <f t="shared" si="15"/>
        <v>0.63006355806416137</v>
      </c>
      <c r="AK18" s="115">
        <f t="shared" si="16"/>
        <v>0.12622942123498748</v>
      </c>
    </row>
    <row r="19" spans="1:37" ht="13" x14ac:dyDescent="0.3">
      <c r="A19" s="55" t="s">
        <v>101</v>
      </c>
      <c r="B19" s="56" t="s">
        <v>261</v>
      </c>
      <c r="C19" s="57" t="s">
        <v>262</v>
      </c>
      <c r="D19" s="77">
        <v>186369733</v>
      </c>
      <c r="E19" s="78">
        <v>13982913</v>
      </c>
      <c r="F19" s="79">
        <f t="shared" si="0"/>
        <v>200352646</v>
      </c>
      <c r="G19" s="77">
        <v>227209907</v>
      </c>
      <c r="H19" s="78">
        <v>16591684</v>
      </c>
      <c r="I19" s="79">
        <f t="shared" si="1"/>
        <v>243801591</v>
      </c>
      <c r="J19" s="77">
        <v>62103319</v>
      </c>
      <c r="K19" s="78">
        <v>6779226</v>
      </c>
      <c r="L19" s="78">
        <f t="shared" si="2"/>
        <v>68882545</v>
      </c>
      <c r="M19" s="95">
        <f t="shared" si="3"/>
        <v>0.34380651503848869</v>
      </c>
      <c r="N19" s="77">
        <v>48340357</v>
      </c>
      <c r="O19" s="78">
        <v>3777836</v>
      </c>
      <c r="P19" s="78">
        <f t="shared" si="4"/>
        <v>52118193</v>
      </c>
      <c r="Q19" s="95">
        <f t="shared" si="5"/>
        <v>0.2601322919388846</v>
      </c>
      <c r="R19" s="77">
        <v>51398285</v>
      </c>
      <c r="S19" s="78">
        <v>2176054</v>
      </c>
      <c r="T19" s="78">
        <f t="shared" si="6"/>
        <v>53574339</v>
      </c>
      <c r="U19" s="95">
        <f t="shared" si="7"/>
        <v>0.21974564965000576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161841961</v>
      </c>
      <c r="AA19" s="78">
        <f t="shared" si="11"/>
        <v>12733116</v>
      </c>
      <c r="AB19" s="78">
        <f t="shared" si="12"/>
        <v>174575077</v>
      </c>
      <c r="AC19" s="95">
        <f t="shared" si="13"/>
        <v>0.71605388744161236</v>
      </c>
      <c r="AD19" s="77">
        <v>43442733</v>
      </c>
      <c r="AE19" s="78">
        <v>3633544</v>
      </c>
      <c r="AF19" s="78">
        <f t="shared" si="14"/>
        <v>47076277</v>
      </c>
      <c r="AG19" s="78">
        <v>210929141</v>
      </c>
      <c r="AH19" s="78">
        <v>273372323</v>
      </c>
      <c r="AI19" s="79">
        <v>175213148</v>
      </c>
      <c r="AJ19" s="114">
        <f t="shared" si="15"/>
        <v>0.64093228633097576</v>
      </c>
      <c r="AK19" s="115">
        <f t="shared" si="16"/>
        <v>0.13803262309804154</v>
      </c>
    </row>
    <row r="20" spans="1:37" ht="13" x14ac:dyDescent="0.3">
      <c r="A20" s="55" t="s">
        <v>101</v>
      </c>
      <c r="B20" s="56" t="s">
        <v>263</v>
      </c>
      <c r="C20" s="57" t="s">
        <v>264</v>
      </c>
      <c r="D20" s="77">
        <v>72949043</v>
      </c>
      <c r="E20" s="78">
        <v>29910000</v>
      </c>
      <c r="F20" s="79">
        <f t="shared" si="0"/>
        <v>102859043</v>
      </c>
      <c r="G20" s="77">
        <v>74410439</v>
      </c>
      <c r="H20" s="78">
        <v>29910000</v>
      </c>
      <c r="I20" s="79">
        <f t="shared" si="1"/>
        <v>104320439</v>
      </c>
      <c r="J20" s="77">
        <v>18192097</v>
      </c>
      <c r="K20" s="78">
        <v>2266229</v>
      </c>
      <c r="L20" s="78">
        <f t="shared" si="2"/>
        <v>20458326</v>
      </c>
      <c r="M20" s="95">
        <f t="shared" si="3"/>
        <v>0.19889671732605951</v>
      </c>
      <c r="N20" s="77">
        <v>6330642</v>
      </c>
      <c r="O20" s="78">
        <v>1808691</v>
      </c>
      <c r="P20" s="78">
        <f t="shared" si="4"/>
        <v>8139333</v>
      </c>
      <c r="Q20" s="95">
        <f t="shared" si="5"/>
        <v>7.9130942332411164E-2</v>
      </c>
      <c r="R20" s="77">
        <v>293166</v>
      </c>
      <c r="S20" s="78">
        <v>150000</v>
      </c>
      <c r="T20" s="78">
        <f t="shared" si="6"/>
        <v>443166</v>
      </c>
      <c r="U20" s="95">
        <f t="shared" si="7"/>
        <v>4.2481224604509187E-3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24815905</v>
      </c>
      <c r="AA20" s="78">
        <f t="shared" si="11"/>
        <v>4224920</v>
      </c>
      <c r="AB20" s="78">
        <f t="shared" si="12"/>
        <v>29040825</v>
      </c>
      <c r="AC20" s="95">
        <f t="shared" si="13"/>
        <v>0.27838097000339501</v>
      </c>
      <c r="AD20" s="77">
        <v>18385831</v>
      </c>
      <c r="AE20" s="78">
        <v>4874757</v>
      </c>
      <c r="AF20" s="78">
        <f t="shared" si="14"/>
        <v>23260588</v>
      </c>
      <c r="AG20" s="78">
        <v>103156164</v>
      </c>
      <c r="AH20" s="78">
        <v>100322666</v>
      </c>
      <c r="AI20" s="79">
        <v>100335587</v>
      </c>
      <c r="AJ20" s="114">
        <f t="shared" si="15"/>
        <v>1.0001287944241832</v>
      </c>
      <c r="AK20" s="115">
        <f t="shared" si="16"/>
        <v>-0.98094777311734338</v>
      </c>
    </row>
    <row r="21" spans="1:37" ht="13" x14ac:dyDescent="0.3">
      <c r="A21" s="55" t="s">
        <v>101</v>
      </c>
      <c r="B21" s="56" t="s">
        <v>67</v>
      </c>
      <c r="C21" s="57" t="s">
        <v>68</v>
      </c>
      <c r="D21" s="77">
        <v>8463201934</v>
      </c>
      <c r="E21" s="78">
        <v>653856127</v>
      </c>
      <c r="F21" s="79">
        <f t="shared" si="0"/>
        <v>9117058061</v>
      </c>
      <c r="G21" s="77">
        <v>8378686138</v>
      </c>
      <c r="H21" s="78">
        <v>770152866</v>
      </c>
      <c r="I21" s="79">
        <f t="shared" si="1"/>
        <v>9148839004</v>
      </c>
      <c r="J21" s="77">
        <v>2141894849</v>
      </c>
      <c r="K21" s="78">
        <v>67978506</v>
      </c>
      <c r="L21" s="78">
        <f t="shared" si="2"/>
        <v>2209873355</v>
      </c>
      <c r="M21" s="95">
        <f t="shared" si="3"/>
        <v>0.24238886494023393</v>
      </c>
      <c r="N21" s="77">
        <v>2221262597</v>
      </c>
      <c r="O21" s="78">
        <v>168541839</v>
      </c>
      <c r="P21" s="78">
        <f t="shared" si="4"/>
        <v>2389804436</v>
      </c>
      <c r="Q21" s="95">
        <f t="shared" si="5"/>
        <v>0.26212451648441903</v>
      </c>
      <c r="R21" s="77">
        <v>1180788141</v>
      </c>
      <c r="S21" s="78">
        <v>97235795</v>
      </c>
      <c r="T21" s="78">
        <f t="shared" si="6"/>
        <v>1278023936</v>
      </c>
      <c r="U21" s="95">
        <f t="shared" si="7"/>
        <v>0.13969247195641218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5543945587</v>
      </c>
      <c r="AA21" s="78">
        <f t="shared" si="11"/>
        <v>333756140</v>
      </c>
      <c r="AB21" s="78">
        <f t="shared" si="12"/>
        <v>5877701727</v>
      </c>
      <c r="AC21" s="95">
        <f t="shared" si="13"/>
        <v>0.64245329100557858</v>
      </c>
      <c r="AD21" s="77">
        <v>1709646914</v>
      </c>
      <c r="AE21" s="78">
        <v>76254122</v>
      </c>
      <c r="AF21" s="78">
        <f t="shared" si="14"/>
        <v>1785901036</v>
      </c>
      <c r="AG21" s="78">
        <v>9204252841</v>
      </c>
      <c r="AH21" s="78">
        <v>8667488493</v>
      </c>
      <c r="AI21" s="79">
        <v>5827526279</v>
      </c>
      <c r="AJ21" s="114">
        <f t="shared" si="15"/>
        <v>0.67234312265962648</v>
      </c>
      <c r="AK21" s="115">
        <f t="shared" si="16"/>
        <v>-0.28438143534399074</v>
      </c>
    </row>
    <row r="22" spans="1:37" ht="13" x14ac:dyDescent="0.3">
      <c r="A22" s="55" t="s">
        <v>101</v>
      </c>
      <c r="B22" s="56" t="s">
        <v>265</v>
      </c>
      <c r="C22" s="57" t="s">
        <v>266</v>
      </c>
      <c r="D22" s="77">
        <v>163841834</v>
      </c>
      <c r="E22" s="78">
        <v>24034000</v>
      </c>
      <c r="F22" s="79">
        <f t="shared" si="0"/>
        <v>187875834</v>
      </c>
      <c r="G22" s="77">
        <v>161683279</v>
      </c>
      <c r="H22" s="78">
        <v>24697234</v>
      </c>
      <c r="I22" s="79">
        <f t="shared" si="1"/>
        <v>186380513</v>
      </c>
      <c r="J22" s="77">
        <v>37526950</v>
      </c>
      <c r="K22" s="78">
        <v>7185085</v>
      </c>
      <c r="L22" s="78">
        <f t="shared" si="2"/>
        <v>44712035</v>
      </c>
      <c r="M22" s="95">
        <f t="shared" si="3"/>
        <v>0.23798715379222216</v>
      </c>
      <c r="N22" s="77">
        <v>48579300</v>
      </c>
      <c r="O22" s="78">
        <v>11917873</v>
      </c>
      <c r="P22" s="78">
        <f t="shared" si="4"/>
        <v>60497173</v>
      </c>
      <c r="Q22" s="95">
        <f t="shared" si="5"/>
        <v>0.32200614476048045</v>
      </c>
      <c r="R22" s="77">
        <v>42606181</v>
      </c>
      <c r="S22" s="78">
        <v>5212045</v>
      </c>
      <c r="T22" s="78">
        <f t="shared" si="6"/>
        <v>47818226</v>
      </c>
      <c r="U22" s="95">
        <f t="shared" si="7"/>
        <v>0.25656236926443055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128712431</v>
      </c>
      <c r="AA22" s="78">
        <f t="shared" si="11"/>
        <v>24315003</v>
      </c>
      <c r="AB22" s="78">
        <f t="shared" si="12"/>
        <v>153027434</v>
      </c>
      <c r="AC22" s="95">
        <f t="shared" si="13"/>
        <v>0.82104846443898349</v>
      </c>
      <c r="AD22" s="77">
        <v>35450583</v>
      </c>
      <c r="AE22" s="78">
        <v>7323887</v>
      </c>
      <c r="AF22" s="78">
        <f t="shared" si="14"/>
        <v>42774470</v>
      </c>
      <c r="AG22" s="78">
        <v>179840103</v>
      </c>
      <c r="AH22" s="78">
        <v>203551986</v>
      </c>
      <c r="AI22" s="79">
        <v>151359889</v>
      </c>
      <c r="AJ22" s="114">
        <f t="shared" si="15"/>
        <v>0.74359328039177175</v>
      </c>
      <c r="AK22" s="115">
        <f t="shared" si="16"/>
        <v>0.11791510216257506</v>
      </c>
    </row>
    <row r="23" spans="1:37" ht="13" x14ac:dyDescent="0.3">
      <c r="A23" s="55" t="s">
        <v>101</v>
      </c>
      <c r="B23" s="56" t="s">
        <v>267</v>
      </c>
      <c r="C23" s="57" t="s">
        <v>268</v>
      </c>
      <c r="D23" s="77">
        <v>176951300</v>
      </c>
      <c r="E23" s="78">
        <v>23780256</v>
      </c>
      <c r="F23" s="79">
        <f t="shared" si="0"/>
        <v>200731556</v>
      </c>
      <c r="G23" s="77">
        <v>186169999</v>
      </c>
      <c r="H23" s="78">
        <v>37934601</v>
      </c>
      <c r="I23" s="79">
        <f t="shared" si="1"/>
        <v>224104600</v>
      </c>
      <c r="J23" s="77">
        <v>44815160</v>
      </c>
      <c r="K23" s="78">
        <v>8167373</v>
      </c>
      <c r="L23" s="78">
        <f t="shared" si="2"/>
        <v>52982533</v>
      </c>
      <c r="M23" s="95">
        <f t="shared" si="3"/>
        <v>0.26394720419543799</v>
      </c>
      <c r="N23" s="77">
        <v>48187512</v>
      </c>
      <c r="O23" s="78">
        <v>17330154</v>
      </c>
      <c r="P23" s="78">
        <f t="shared" si="4"/>
        <v>65517666</v>
      </c>
      <c r="Q23" s="95">
        <f t="shared" si="5"/>
        <v>0.32639445090536734</v>
      </c>
      <c r="R23" s="77">
        <v>42039685</v>
      </c>
      <c r="S23" s="78">
        <v>5144445</v>
      </c>
      <c r="T23" s="78">
        <f t="shared" si="6"/>
        <v>47184130</v>
      </c>
      <c r="U23" s="95">
        <f t="shared" si="7"/>
        <v>0.21054512044821927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135042357</v>
      </c>
      <c r="AA23" s="78">
        <f t="shared" si="11"/>
        <v>30641972</v>
      </c>
      <c r="AB23" s="78">
        <f t="shared" si="12"/>
        <v>165684329</v>
      </c>
      <c r="AC23" s="95">
        <f t="shared" si="13"/>
        <v>0.73931694842497653</v>
      </c>
      <c r="AD23" s="77">
        <v>38952890</v>
      </c>
      <c r="AE23" s="78">
        <v>3509890</v>
      </c>
      <c r="AF23" s="78">
        <f t="shared" si="14"/>
        <v>42462780</v>
      </c>
      <c r="AG23" s="78">
        <v>197071068</v>
      </c>
      <c r="AH23" s="78">
        <v>220631603</v>
      </c>
      <c r="AI23" s="79">
        <v>136922183</v>
      </c>
      <c r="AJ23" s="114">
        <f t="shared" si="15"/>
        <v>0.62059188773604657</v>
      </c>
      <c r="AK23" s="115">
        <f t="shared" si="16"/>
        <v>0.11118796272877085</v>
      </c>
    </row>
    <row r="24" spans="1:37" ht="13" x14ac:dyDescent="0.3">
      <c r="A24" s="55" t="s">
        <v>116</v>
      </c>
      <c r="B24" s="56" t="s">
        <v>269</v>
      </c>
      <c r="C24" s="57" t="s">
        <v>270</v>
      </c>
      <c r="D24" s="77">
        <v>1548982385</v>
      </c>
      <c r="E24" s="78">
        <v>180628958</v>
      </c>
      <c r="F24" s="79">
        <f t="shared" si="0"/>
        <v>1729611343</v>
      </c>
      <c r="G24" s="77">
        <v>1464162560</v>
      </c>
      <c r="H24" s="78">
        <v>182209304</v>
      </c>
      <c r="I24" s="79">
        <f t="shared" si="1"/>
        <v>1646371864</v>
      </c>
      <c r="J24" s="77">
        <v>304396818</v>
      </c>
      <c r="K24" s="78">
        <v>31016772</v>
      </c>
      <c r="L24" s="78">
        <f t="shared" si="2"/>
        <v>335413590</v>
      </c>
      <c r="M24" s="95">
        <f t="shared" si="3"/>
        <v>0.19392425434619737</v>
      </c>
      <c r="N24" s="77">
        <v>617498888</v>
      </c>
      <c r="O24" s="78">
        <v>77353154</v>
      </c>
      <c r="P24" s="78">
        <f t="shared" si="4"/>
        <v>694852042</v>
      </c>
      <c r="Q24" s="95">
        <f t="shared" si="5"/>
        <v>0.40173883272225974</v>
      </c>
      <c r="R24" s="77">
        <v>289113920</v>
      </c>
      <c r="S24" s="78">
        <v>31479837</v>
      </c>
      <c r="T24" s="78">
        <f t="shared" si="6"/>
        <v>320593757</v>
      </c>
      <c r="U24" s="95">
        <f t="shared" si="7"/>
        <v>0.19472742702313334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1211009626</v>
      </c>
      <c r="AA24" s="78">
        <f t="shared" si="11"/>
        <v>139849763</v>
      </c>
      <c r="AB24" s="78">
        <f t="shared" si="12"/>
        <v>1350859389</v>
      </c>
      <c r="AC24" s="95">
        <f t="shared" si="13"/>
        <v>0.82050684814181207</v>
      </c>
      <c r="AD24" s="77">
        <v>472348870</v>
      </c>
      <c r="AE24" s="78">
        <v>21010508</v>
      </c>
      <c r="AF24" s="78">
        <f t="shared" si="14"/>
        <v>493359378</v>
      </c>
      <c r="AG24" s="78">
        <v>1570299519</v>
      </c>
      <c r="AH24" s="78">
        <v>1590726643</v>
      </c>
      <c r="AI24" s="79">
        <v>1320690710</v>
      </c>
      <c r="AJ24" s="114">
        <f t="shared" si="15"/>
        <v>0.83024365990958005</v>
      </c>
      <c r="AK24" s="115">
        <f t="shared" si="16"/>
        <v>-0.35018209585954196</v>
      </c>
    </row>
    <row r="25" spans="1:37" ht="14" x14ac:dyDescent="0.3">
      <c r="A25" s="58" t="s">
        <v>0</v>
      </c>
      <c r="B25" s="59" t="s">
        <v>271</v>
      </c>
      <c r="C25" s="60" t="s">
        <v>0</v>
      </c>
      <c r="D25" s="80">
        <f>SUM(D17:D24)</f>
        <v>11566007489</v>
      </c>
      <c r="E25" s="81">
        <f>SUM(E17:E24)</f>
        <v>1108691406</v>
      </c>
      <c r="F25" s="82">
        <f t="shared" si="0"/>
        <v>12674698895</v>
      </c>
      <c r="G25" s="80">
        <f>SUM(G17:G24)</f>
        <v>11507689042</v>
      </c>
      <c r="H25" s="81">
        <f>SUM(H17:H24)</f>
        <v>1248356908</v>
      </c>
      <c r="I25" s="82">
        <f t="shared" si="1"/>
        <v>12756045950</v>
      </c>
      <c r="J25" s="80">
        <f>SUM(J17:J24)</f>
        <v>2825287692</v>
      </c>
      <c r="K25" s="81">
        <f>SUM(K17:K24)</f>
        <v>143937768</v>
      </c>
      <c r="L25" s="81">
        <f t="shared" si="2"/>
        <v>2969225460</v>
      </c>
      <c r="M25" s="96">
        <f t="shared" si="3"/>
        <v>0.23426398406760732</v>
      </c>
      <c r="N25" s="80">
        <f>SUM(N17:N24)</f>
        <v>3201211136</v>
      </c>
      <c r="O25" s="81">
        <f>SUM(O17:O24)</f>
        <v>331256726</v>
      </c>
      <c r="P25" s="81">
        <f t="shared" si="4"/>
        <v>3532467862</v>
      </c>
      <c r="Q25" s="96">
        <f t="shared" si="5"/>
        <v>0.27870231011117047</v>
      </c>
      <c r="R25" s="80">
        <f>SUM(R17:R24)</f>
        <v>1816231016</v>
      </c>
      <c r="S25" s="81">
        <f>SUM(S17:S24)</f>
        <v>165428662</v>
      </c>
      <c r="T25" s="81">
        <f t="shared" si="6"/>
        <v>1981659678</v>
      </c>
      <c r="U25" s="96">
        <f t="shared" si="7"/>
        <v>0.1553506224238711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f t="shared" si="10"/>
        <v>7842729844</v>
      </c>
      <c r="AA25" s="81">
        <f t="shared" si="11"/>
        <v>640623156</v>
      </c>
      <c r="AB25" s="81">
        <f t="shared" si="12"/>
        <v>8483353000</v>
      </c>
      <c r="AC25" s="96">
        <f t="shared" si="13"/>
        <v>0.66504566017183409</v>
      </c>
      <c r="AD25" s="80">
        <f>SUM(AD17:AD24)</f>
        <v>2496460736</v>
      </c>
      <c r="AE25" s="81">
        <f>SUM(AE17:AE24)</f>
        <v>145539007</v>
      </c>
      <c r="AF25" s="81">
        <f t="shared" si="14"/>
        <v>2641999743</v>
      </c>
      <c r="AG25" s="81">
        <f>SUM(AG17:AG24)</f>
        <v>12497710435</v>
      </c>
      <c r="AH25" s="81">
        <f>SUM(AH17:AH24)</f>
        <v>12134251466</v>
      </c>
      <c r="AI25" s="82">
        <f>SUM(AI17:AI24)</f>
        <v>8363449315</v>
      </c>
      <c r="AJ25" s="116">
        <f t="shared" si="15"/>
        <v>0.68924311799819427</v>
      </c>
      <c r="AK25" s="117">
        <f t="shared" si="16"/>
        <v>-0.24993948873370497</v>
      </c>
    </row>
    <row r="26" spans="1:37" ht="13" x14ac:dyDescent="0.3">
      <c r="A26" s="55" t="s">
        <v>101</v>
      </c>
      <c r="B26" s="56" t="s">
        <v>272</v>
      </c>
      <c r="C26" s="57" t="s">
        <v>273</v>
      </c>
      <c r="D26" s="77">
        <v>247909107</v>
      </c>
      <c r="E26" s="78">
        <v>37980868</v>
      </c>
      <c r="F26" s="79">
        <f t="shared" si="0"/>
        <v>285889975</v>
      </c>
      <c r="G26" s="77">
        <v>276804202</v>
      </c>
      <c r="H26" s="78">
        <v>37980868</v>
      </c>
      <c r="I26" s="79">
        <f t="shared" si="1"/>
        <v>314785070</v>
      </c>
      <c r="J26" s="77">
        <v>62011959</v>
      </c>
      <c r="K26" s="78">
        <v>-17545230</v>
      </c>
      <c r="L26" s="78">
        <f t="shared" si="2"/>
        <v>44466729</v>
      </c>
      <c r="M26" s="95">
        <f t="shared" si="3"/>
        <v>0.15553790929535041</v>
      </c>
      <c r="N26" s="77">
        <v>65273926</v>
      </c>
      <c r="O26" s="78">
        <v>15682747</v>
      </c>
      <c r="P26" s="78">
        <f t="shared" si="4"/>
        <v>80956673</v>
      </c>
      <c r="Q26" s="95">
        <f t="shared" si="5"/>
        <v>0.28317422812744658</v>
      </c>
      <c r="R26" s="77">
        <v>70982747</v>
      </c>
      <c r="S26" s="78">
        <v>5605943</v>
      </c>
      <c r="T26" s="78">
        <f t="shared" si="6"/>
        <v>76588690</v>
      </c>
      <c r="U26" s="95">
        <f t="shared" si="7"/>
        <v>0.24330470946414326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198268632</v>
      </c>
      <c r="AA26" s="78">
        <f t="shared" si="11"/>
        <v>3743460</v>
      </c>
      <c r="AB26" s="78">
        <f t="shared" si="12"/>
        <v>202012092</v>
      </c>
      <c r="AC26" s="95">
        <f t="shared" si="13"/>
        <v>0.64174610314269354</v>
      </c>
      <c r="AD26" s="77">
        <v>65907797</v>
      </c>
      <c r="AE26" s="78">
        <v>50561534</v>
      </c>
      <c r="AF26" s="78">
        <f t="shared" si="14"/>
        <v>116469331</v>
      </c>
      <c r="AG26" s="78">
        <v>318941685</v>
      </c>
      <c r="AH26" s="78">
        <v>368243285</v>
      </c>
      <c r="AI26" s="79">
        <v>204477728</v>
      </c>
      <c r="AJ26" s="114">
        <f t="shared" si="15"/>
        <v>0.55527890481424524</v>
      </c>
      <c r="AK26" s="115">
        <f t="shared" si="16"/>
        <v>-0.34241324010009122</v>
      </c>
    </row>
    <row r="27" spans="1:37" ht="13" x14ac:dyDescent="0.3">
      <c r="A27" s="55" t="s">
        <v>101</v>
      </c>
      <c r="B27" s="56" t="s">
        <v>274</v>
      </c>
      <c r="C27" s="57" t="s">
        <v>275</v>
      </c>
      <c r="D27" s="77">
        <v>861597506</v>
      </c>
      <c r="E27" s="78">
        <v>38986739</v>
      </c>
      <c r="F27" s="79">
        <f t="shared" si="0"/>
        <v>900584245</v>
      </c>
      <c r="G27" s="77">
        <v>862979217</v>
      </c>
      <c r="H27" s="78">
        <v>39166739</v>
      </c>
      <c r="I27" s="79">
        <f t="shared" si="1"/>
        <v>902145956</v>
      </c>
      <c r="J27" s="77">
        <v>180834673</v>
      </c>
      <c r="K27" s="78">
        <v>17862996</v>
      </c>
      <c r="L27" s="78">
        <f t="shared" si="2"/>
        <v>198697669</v>
      </c>
      <c r="M27" s="95">
        <f t="shared" si="3"/>
        <v>0.22063196208812202</v>
      </c>
      <c r="N27" s="77">
        <v>224446910</v>
      </c>
      <c r="O27" s="78">
        <v>5816795</v>
      </c>
      <c r="P27" s="78">
        <f t="shared" si="4"/>
        <v>230263705</v>
      </c>
      <c r="Q27" s="95">
        <f t="shared" si="5"/>
        <v>0.25568258192213877</v>
      </c>
      <c r="R27" s="77">
        <v>187137861</v>
      </c>
      <c r="S27" s="78">
        <v>10254765</v>
      </c>
      <c r="T27" s="78">
        <f t="shared" si="6"/>
        <v>197392626</v>
      </c>
      <c r="U27" s="95">
        <f t="shared" si="7"/>
        <v>0.21880342608330663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592419444</v>
      </c>
      <c r="AA27" s="78">
        <f t="shared" si="11"/>
        <v>33934556</v>
      </c>
      <c r="AB27" s="78">
        <f t="shared" si="12"/>
        <v>626354000</v>
      </c>
      <c r="AC27" s="95">
        <f t="shared" si="13"/>
        <v>0.69429341874697714</v>
      </c>
      <c r="AD27" s="77">
        <v>130138625</v>
      </c>
      <c r="AE27" s="78">
        <v>14109126</v>
      </c>
      <c r="AF27" s="78">
        <f t="shared" si="14"/>
        <v>144247751</v>
      </c>
      <c r="AG27" s="78">
        <v>894099015</v>
      </c>
      <c r="AH27" s="78">
        <v>897765692</v>
      </c>
      <c r="AI27" s="79">
        <v>560453039</v>
      </c>
      <c r="AJ27" s="114">
        <f t="shared" si="15"/>
        <v>0.62427540280743987</v>
      </c>
      <c r="AK27" s="115">
        <f t="shared" si="16"/>
        <v>0.36842775455126509</v>
      </c>
    </row>
    <row r="28" spans="1:37" ht="13" x14ac:dyDescent="0.3">
      <c r="A28" s="55" t="s">
        <v>101</v>
      </c>
      <c r="B28" s="56" t="s">
        <v>276</v>
      </c>
      <c r="C28" s="57" t="s">
        <v>277</v>
      </c>
      <c r="D28" s="77">
        <v>1575165924</v>
      </c>
      <c r="E28" s="78">
        <v>151577520</v>
      </c>
      <c r="F28" s="79">
        <f t="shared" si="0"/>
        <v>1726743444</v>
      </c>
      <c r="G28" s="77">
        <v>1566432962</v>
      </c>
      <c r="H28" s="78">
        <v>182416936</v>
      </c>
      <c r="I28" s="79">
        <f t="shared" si="1"/>
        <v>1748849898</v>
      </c>
      <c r="J28" s="77">
        <v>311294174</v>
      </c>
      <c r="K28" s="78">
        <v>62561533</v>
      </c>
      <c r="L28" s="78">
        <f t="shared" si="2"/>
        <v>373855707</v>
      </c>
      <c r="M28" s="95">
        <f t="shared" si="3"/>
        <v>0.21650912201175845</v>
      </c>
      <c r="N28" s="77">
        <v>316627680</v>
      </c>
      <c r="O28" s="78">
        <v>52174601</v>
      </c>
      <c r="P28" s="78">
        <f t="shared" si="4"/>
        <v>368802281</v>
      </c>
      <c r="Q28" s="95">
        <f t="shared" si="5"/>
        <v>0.21358255754871713</v>
      </c>
      <c r="R28" s="77">
        <v>289811299</v>
      </c>
      <c r="S28" s="78">
        <v>24542095</v>
      </c>
      <c r="T28" s="78">
        <f t="shared" si="6"/>
        <v>314353394</v>
      </c>
      <c r="U28" s="95">
        <f t="shared" si="7"/>
        <v>0.17974864187000683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917733153</v>
      </c>
      <c r="AA28" s="78">
        <f t="shared" si="11"/>
        <v>139278229</v>
      </c>
      <c r="AB28" s="78">
        <f t="shared" si="12"/>
        <v>1057011382</v>
      </c>
      <c r="AC28" s="95">
        <f t="shared" si="13"/>
        <v>0.60440371881475219</v>
      </c>
      <c r="AD28" s="77">
        <v>314520255</v>
      </c>
      <c r="AE28" s="78">
        <v>21099319</v>
      </c>
      <c r="AF28" s="78">
        <f t="shared" si="14"/>
        <v>335619574</v>
      </c>
      <c r="AG28" s="78">
        <v>1605313870</v>
      </c>
      <c r="AH28" s="78">
        <v>1661901989</v>
      </c>
      <c r="AI28" s="79">
        <v>1002595799</v>
      </c>
      <c r="AJ28" s="114">
        <f t="shared" si="15"/>
        <v>0.60328214638173827</v>
      </c>
      <c r="AK28" s="115">
        <f t="shared" si="16"/>
        <v>-6.336394432107828E-2</v>
      </c>
    </row>
    <row r="29" spans="1:37" ht="13" x14ac:dyDescent="0.3">
      <c r="A29" s="55" t="s">
        <v>116</v>
      </c>
      <c r="B29" s="56" t="s">
        <v>278</v>
      </c>
      <c r="C29" s="57" t="s">
        <v>279</v>
      </c>
      <c r="D29" s="77">
        <v>1054492944</v>
      </c>
      <c r="E29" s="78">
        <v>273623016</v>
      </c>
      <c r="F29" s="79">
        <f t="shared" si="0"/>
        <v>1328115960</v>
      </c>
      <c r="G29" s="77">
        <v>1024705867</v>
      </c>
      <c r="H29" s="78">
        <v>311609792</v>
      </c>
      <c r="I29" s="79">
        <f t="shared" si="1"/>
        <v>1336315659</v>
      </c>
      <c r="J29" s="77">
        <v>152182736</v>
      </c>
      <c r="K29" s="78">
        <v>4801050</v>
      </c>
      <c r="L29" s="78">
        <f t="shared" si="2"/>
        <v>156983786</v>
      </c>
      <c r="M29" s="95">
        <f t="shared" si="3"/>
        <v>0.11820036105883405</v>
      </c>
      <c r="N29" s="77">
        <v>190213717</v>
      </c>
      <c r="O29" s="78">
        <v>39199481</v>
      </c>
      <c r="P29" s="78">
        <f t="shared" si="4"/>
        <v>229413198</v>
      </c>
      <c r="Q29" s="95">
        <f t="shared" si="5"/>
        <v>0.17273581894159301</v>
      </c>
      <c r="R29" s="77">
        <v>171321970</v>
      </c>
      <c r="S29" s="78">
        <v>54731895</v>
      </c>
      <c r="T29" s="78">
        <f t="shared" si="6"/>
        <v>226053865</v>
      </c>
      <c r="U29" s="95">
        <f t="shared" si="7"/>
        <v>0.16916202655977408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513718423</v>
      </c>
      <c r="AA29" s="78">
        <f t="shared" si="11"/>
        <v>98732426</v>
      </c>
      <c r="AB29" s="78">
        <f t="shared" si="12"/>
        <v>612450849</v>
      </c>
      <c r="AC29" s="95">
        <f t="shared" si="13"/>
        <v>0.45831300776518102</v>
      </c>
      <c r="AD29" s="77">
        <v>171064411</v>
      </c>
      <c r="AE29" s="78">
        <v>29930284</v>
      </c>
      <c r="AF29" s="78">
        <f t="shared" si="14"/>
        <v>200994695</v>
      </c>
      <c r="AG29" s="78">
        <v>1275760632</v>
      </c>
      <c r="AH29" s="78">
        <v>1334900860</v>
      </c>
      <c r="AI29" s="79">
        <v>676976386</v>
      </c>
      <c r="AJ29" s="114">
        <f t="shared" si="15"/>
        <v>0.5071360775061603</v>
      </c>
      <c r="AK29" s="115">
        <f t="shared" si="16"/>
        <v>0.12467577813434327</v>
      </c>
    </row>
    <row r="30" spans="1:37" ht="14" x14ac:dyDescent="0.3">
      <c r="A30" s="58" t="s">
        <v>0</v>
      </c>
      <c r="B30" s="59" t="s">
        <v>280</v>
      </c>
      <c r="C30" s="60" t="s">
        <v>0</v>
      </c>
      <c r="D30" s="80">
        <f>SUM(D26:D29)</f>
        <v>3739165481</v>
      </c>
      <c r="E30" s="81">
        <f>SUM(E26:E29)</f>
        <v>502168143</v>
      </c>
      <c r="F30" s="82">
        <f t="shared" si="0"/>
        <v>4241333624</v>
      </c>
      <c r="G30" s="80">
        <f>SUM(G26:G29)</f>
        <v>3730922248</v>
      </c>
      <c r="H30" s="81">
        <f>SUM(H26:H29)</f>
        <v>571174335</v>
      </c>
      <c r="I30" s="82">
        <f t="shared" si="1"/>
        <v>4302096583</v>
      </c>
      <c r="J30" s="80">
        <f>SUM(J26:J29)</f>
        <v>706323542</v>
      </c>
      <c r="K30" s="81">
        <f>SUM(K26:K29)</f>
        <v>67680349</v>
      </c>
      <c r="L30" s="81">
        <f t="shared" si="2"/>
        <v>774003891</v>
      </c>
      <c r="M30" s="96">
        <f t="shared" si="3"/>
        <v>0.18249068798083307</v>
      </c>
      <c r="N30" s="80">
        <f>SUM(N26:N29)</f>
        <v>796562233</v>
      </c>
      <c r="O30" s="81">
        <f>SUM(O26:O29)</f>
        <v>112873624</v>
      </c>
      <c r="P30" s="81">
        <f t="shared" si="4"/>
        <v>909435857</v>
      </c>
      <c r="Q30" s="96">
        <f t="shared" si="5"/>
        <v>0.2144221458679573</v>
      </c>
      <c r="R30" s="80">
        <f>SUM(R26:R29)</f>
        <v>719253877</v>
      </c>
      <c r="S30" s="81">
        <f>SUM(S26:S29)</f>
        <v>95134698</v>
      </c>
      <c r="T30" s="81">
        <f t="shared" si="6"/>
        <v>814388575</v>
      </c>
      <c r="U30" s="96">
        <f t="shared" si="7"/>
        <v>0.18930039325897671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f t="shared" si="10"/>
        <v>2222139652</v>
      </c>
      <c r="AA30" s="81">
        <f t="shared" si="11"/>
        <v>275688671</v>
      </c>
      <c r="AB30" s="81">
        <f t="shared" si="12"/>
        <v>2497828323</v>
      </c>
      <c r="AC30" s="96">
        <f t="shared" si="13"/>
        <v>0.58060721669297777</v>
      </c>
      <c r="AD30" s="80">
        <f>SUM(AD26:AD29)</f>
        <v>681631088</v>
      </c>
      <c r="AE30" s="81">
        <f>SUM(AE26:AE29)</f>
        <v>115700263</v>
      </c>
      <c r="AF30" s="81">
        <f t="shared" si="14"/>
        <v>797331351</v>
      </c>
      <c r="AG30" s="81">
        <f>SUM(AG26:AG29)</f>
        <v>4094115202</v>
      </c>
      <c r="AH30" s="81">
        <f>SUM(AH26:AH29)</f>
        <v>4262811826</v>
      </c>
      <c r="AI30" s="82">
        <f>SUM(AI26:AI29)</f>
        <v>2444502952</v>
      </c>
      <c r="AJ30" s="116">
        <f t="shared" si="15"/>
        <v>0.57344847761994555</v>
      </c>
      <c r="AK30" s="117">
        <f t="shared" si="16"/>
        <v>2.1392892651978412E-2</v>
      </c>
    </row>
    <row r="31" spans="1:37" ht="13" x14ac:dyDescent="0.3">
      <c r="A31" s="55" t="s">
        <v>101</v>
      </c>
      <c r="B31" s="56" t="s">
        <v>281</v>
      </c>
      <c r="C31" s="57" t="s">
        <v>282</v>
      </c>
      <c r="D31" s="77">
        <v>486206215</v>
      </c>
      <c r="E31" s="78">
        <v>43779350</v>
      </c>
      <c r="F31" s="79">
        <f t="shared" si="0"/>
        <v>529985565</v>
      </c>
      <c r="G31" s="77">
        <v>487279120</v>
      </c>
      <c r="H31" s="78">
        <v>40064893</v>
      </c>
      <c r="I31" s="79">
        <f t="shared" si="1"/>
        <v>527344013</v>
      </c>
      <c r="J31" s="77">
        <v>157451439</v>
      </c>
      <c r="K31" s="78">
        <v>3978366</v>
      </c>
      <c r="L31" s="78">
        <f t="shared" si="2"/>
        <v>161429805</v>
      </c>
      <c r="M31" s="95">
        <f t="shared" si="3"/>
        <v>0.30459283358028816</v>
      </c>
      <c r="N31" s="77">
        <v>135590200</v>
      </c>
      <c r="O31" s="78">
        <v>13367776</v>
      </c>
      <c r="P31" s="78">
        <f t="shared" si="4"/>
        <v>148957976</v>
      </c>
      <c r="Q31" s="95">
        <f t="shared" si="5"/>
        <v>0.28106043982537526</v>
      </c>
      <c r="R31" s="77">
        <v>122789138</v>
      </c>
      <c r="S31" s="78">
        <v>7276799</v>
      </c>
      <c r="T31" s="78">
        <f t="shared" si="6"/>
        <v>130065937</v>
      </c>
      <c r="U31" s="95">
        <f t="shared" si="7"/>
        <v>0.2466434315999336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415830777</v>
      </c>
      <c r="AA31" s="78">
        <f t="shared" si="11"/>
        <v>24622941</v>
      </c>
      <c r="AB31" s="78">
        <f t="shared" si="12"/>
        <v>440453718</v>
      </c>
      <c r="AC31" s="95">
        <f t="shared" si="13"/>
        <v>0.83523033758230991</v>
      </c>
      <c r="AD31" s="77">
        <v>61918842</v>
      </c>
      <c r="AE31" s="78">
        <v>6007771</v>
      </c>
      <c r="AF31" s="78">
        <f t="shared" si="14"/>
        <v>67926613</v>
      </c>
      <c r="AG31" s="78">
        <v>487762374</v>
      </c>
      <c r="AH31" s="78">
        <v>502150413</v>
      </c>
      <c r="AI31" s="79">
        <v>308340271</v>
      </c>
      <c r="AJ31" s="114">
        <f t="shared" si="15"/>
        <v>0.61403966424697531</v>
      </c>
      <c r="AK31" s="115">
        <f t="shared" si="16"/>
        <v>0.91480086015771178</v>
      </c>
    </row>
    <row r="32" spans="1:37" ht="13" x14ac:dyDescent="0.3">
      <c r="A32" s="55" t="s">
        <v>101</v>
      </c>
      <c r="B32" s="56" t="s">
        <v>283</v>
      </c>
      <c r="C32" s="57" t="s">
        <v>284</v>
      </c>
      <c r="D32" s="77">
        <v>333063168</v>
      </c>
      <c r="E32" s="78">
        <v>55591859</v>
      </c>
      <c r="F32" s="79">
        <f t="shared" si="0"/>
        <v>388655027</v>
      </c>
      <c r="G32" s="77">
        <v>337749171</v>
      </c>
      <c r="H32" s="78">
        <v>92549178</v>
      </c>
      <c r="I32" s="79">
        <f t="shared" si="1"/>
        <v>430298349</v>
      </c>
      <c r="J32" s="77">
        <v>41907984</v>
      </c>
      <c r="K32" s="78">
        <v>12478703</v>
      </c>
      <c r="L32" s="78">
        <f t="shared" si="2"/>
        <v>54386687</v>
      </c>
      <c r="M32" s="95">
        <f t="shared" si="3"/>
        <v>0.13993563242911561</v>
      </c>
      <c r="N32" s="77">
        <v>66840369</v>
      </c>
      <c r="O32" s="78">
        <v>24160258</v>
      </c>
      <c r="P32" s="78">
        <f t="shared" si="4"/>
        <v>91000627</v>
      </c>
      <c r="Q32" s="95">
        <f t="shared" si="5"/>
        <v>0.23414241596828747</v>
      </c>
      <c r="R32" s="77">
        <v>58622103</v>
      </c>
      <c r="S32" s="78">
        <v>-5533290</v>
      </c>
      <c r="T32" s="78">
        <f t="shared" si="6"/>
        <v>53088813</v>
      </c>
      <c r="U32" s="95">
        <f t="shared" si="7"/>
        <v>0.12337675271907678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167370456</v>
      </c>
      <c r="AA32" s="78">
        <f t="shared" si="11"/>
        <v>31105671</v>
      </c>
      <c r="AB32" s="78">
        <f t="shared" si="12"/>
        <v>198476127</v>
      </c>
      <c r="AC32" s="95">
        <f t="shared" si="13"/>
        <v>0.46125235539771964</v>
      </c>
      <c r="AD32" s="77">
        <v>72029885</v>
      </c>
      <c r="AE32" s="78">
        <v>-30628856</v>
      </c>
      <c r="AF32" s="78">
        <f t="shared" si="14"/>
        <v>41401029</v>
      </c>
      <c r="AG32" s="78">
        <v>402280147</v>
      </c>
      <c r="AH32" s="78">
        <v>407652619</v>
      </c>
      <c r="AI32" s="79">
        <v>218730618</v>
      </c>
      <c r="AJ32" s="114">
        <f t="shared" si="15"/>
        <v>0.53656129705866062</v>
      </c>
      <c r="AK32" s="115">
        <f t="shared" si="16"/>
        <v>0.2823066064372457</v>
      </c>
    </row>
    <row r="33" spans="1:37" ht="13" x14ac:dyDescent="0.3">
      <c r="A33" s="55" t="s">
        <v>101</v>
      </c>
      <c r="B33" s="56" t="s">
        <v>285</v>
      </c>
      <c r="C33" s="57" t="s">
        <v>286</v>
      </c>
      <c r="D33" s="77">
        <v>335856990</v>
      </c>
      <c r="E33" s="78">
        <v>82351927</v>
      </c>
      <c r="F33" s="79">
        <f t="shared" si="0"/>
        <v>418208917</v>
      </c>
      <c r="G33" s="77">
        <v>408280759</v>
      </c>
      <c r="H33" s="78">
        <v>90089137</v>
      </c>
      <c r="I33" s="79">
        <f t="shared" si="1"/>
        <v>498369896</v>
      </c>
      <c r="J33" s="77">
        <v>59259578</v>
      </c>
      <c r="K33" s="78">
        <v>15103673</v>
      </c>
      <c r="L33" s="78">
        <f t="shared" si="2"/>
        <v>74363251</v>
      </c>
      <c r="M33" s="95">
        <f t="shared" si="3"/>
        <v>0.17781364284014059</v>
      </c>
      <c r="N33" s="77">
        <v>70592321</v>
      </c>
      <c r="O33" s="78">
        <v>19387656</v>
      </c>
      <c r="P33" s="78">
        <f t="shared" si="4"/>
        <v>89979977</v>
      </c>
      <c r="Q33" s="95">
        <f t="shared" si="5"/>
        <v>0.21515556780918663</v>
      </c>
      <c r="R33" s="77">
        <v>63841683</v>
      </c>
      <c r="S33" s="78">
        <v>17092767</v>
      </c>
      <c r="T33" s="78">
        <f t="shared" si="6"/>
        <v>80934450</v>
      </c>
      <c r="U33" s="95">
        <f t="shared" si="7"/>
        <v>0.16239835240770642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193693582</v>
      </c>
      <c r="AA33" s="78">
        <f t="shared" si="11"/>
        <v>51584096</v>
      </c>
      <c r="AB33" s="78">
        <f t="shared" si="12"/>
        <v>245277678</v>
      </c>
      <c r="AC33" s="95">
        <f t="shared" si="13"/>
        <v>0.49215989964209234</v>
      </c>
      <c r="AD33" s="77">
        <v>53387552</v>
      </c>
      <c r="AE33" s="78">
        <v>5784302</v>
      </c>
      <c r="AF33" s="78">
        <f t="shared" si="14"/>
        <v>59171854</v>
      </c>
      <c r="AG33" s="78">
        <v>364906857</v>
      </c>
      <c r="AH33" s="78">
        <v>424515065</v>
      </c>
      <c r="AI33" s="79">
        <v>220007798</v>
      </c>
      <c r="AJ33" s="114">
        <f t="shared" si="15"/>
        <v>0.51825675020508399</v>
      </c>
      <c r="AK33" s="115">
        <f t="shared" si="16"/>
        <v>0.36778627892916793</v>
      </c>
    </row>
    <row r="34" spans="1:37" ht="13" x14ac:dyDescent="0.3">
      <c r="A34" s="55" t="s">
        <v>101</v>
      </c>
      <c r="B34" s="56" t="s">
        <v>287</v>
      </c>
      <c r="C34" s="57" t="s">
        <v>288</v>
      </c>
      <c r="D34" s="77">
        <v>451362459</v>
      </c>
      <c r="E34" s="78">
        <v>64618156</v>
      </c>
      <c r="F34" s="79">
        <f t="shared" si="0"/>
        <v>515980615</v>
      </c>
      <c r="G34" s="77">
        <v>477643482</v>
      </c>
      <c r="H34" s="78">
        <v>54108361</v>
      </c>
      <c r="I34" s="79">
        <f t="shared" si="1"/>
        <v>531751843</v>
      </c>
      <c r="J34" s="77">
        <v>124371214</v>
      </c>
      <c r="K34" s="78">
        <v>14809707</v>
      </c>
      <c r="L34" s="78">
        <f t="shared" si="2"/>
        <v>139180921</v>
      </c>
      <c r="M34" s="95">
        <f t="shared" si="3"/>
        <v>0.26974060062314548</v>
      </c>
      <c r="N34" s="77">
        <v>107720860</v>
      </c>
      <c r="O34" s="78">
        <v>16875374</v>
      </c>
      <c r="P34" s="78">
        <f t="shared" si="4"/>
        <v>124596234</v>
      </c>
      <c r="Q34" s="95">
        <f t="shared" si="5"/>
        <v>0.24147464144558997</v>
      </c>
      <c r="R34" s="77">
        <v>71426811</v>
      </c>
      <c r="S34" s="78">
        <v>4461244</v>
      </c>
      <c r="T34" s="78">
        <f t="shared" si="6"/>
        <v>75888055</v>
      </c>
      <c r="U34" s="95">
        <f t="shared" si="7"/>
        <v>0.1427132900411969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303518885</v>
      </c>
      <c r="AA34" s="78">
        <f t="shared" si="11"/>
        <v>36146325</v>
      </c>
      <c r="AB34" s="78">
        <f t="shared" si="12"/>
        <v>339665210</v>
      </c>
      <c r="AC34" s="95">
        <f t="shared" si="13"/>
        <v>0.63876639916036926</v>
      </c>
      <c r="AD34" s="77">
        <v>107621230</v>
      </c>
      <c r="AE34" s="78">
        <v>4515834</v>
      </c>
      <c r="AF34" s="78">
        <f t="shared" si="14"/>
        <v>112137064</v>
      </c>
      <c r="AG34" s="78">
        <v>541307272</v>
      </c>
      <c r="AH34" s="78">
        <v>531553835</v>
      </c>
      <c r="AI34" s="79">
        <v>352934713</v>
      </c>
      <c r="AJ34" s="114">
        <f t="shared" si="15"/>
        <v>0.66396795538122677</v>
      </c>
      <c r="AK34" s="115">
        <f t="shared" si="16"/>
        <v>-0.32325626966655729</v>
      </c>
    </row>
    <row r="35" spans="1:37" ht="13" x14ac:dyDescent="0.3">
      <c r="A35" s="55" t="s">
        <v>116</v>
      </c>
      <c r="B35" s="56" t="s">
        <v>289</v>
      </c>
      <c r="C35" s="57" t="s">
        <v>290</v>
      </c>
      <c r="D35" s="77">
        <v>656222312</v>
      </c>
      <c r="E35" s="78">
        <v>244964495</v>
      </c>
      <c r="F35" s="79">
        <f t="shared" si="0"/>
        <v>901186807</v>
      </c>
      <c r="G35" s="77">
        <v>693408691</v>
      </c>
      <c r="H35" s="78">
        <v>255849632</v>
      </c>
      <c r="I35" s="79">
        <f t="shared" si="1"/>
        <v>949258323</v>
      </c>
      <c r="J35" s="77">
        <v>147136392</v>
      </c>
      <c r="K35" s="78">
        <v>34749171</v>
      </c>
      <c r="L35" s="78">
        <f t="shared" si="2"/>
        <v>181885563</v>
      </c>
      <c r="M35" s="95">
        <f t="shared" si="3"/>
        <v>0.20182892335661989</v>
      </c>
      <c r="N35" s="77">
        <v>193270200</v>
      </c>
      <c r="O35" s="78">
        <v>111371889</v>
      </c>
      <c r="P35" s="78">
        <f t="shared" si="4"/>
        <v>304642089</v>
      </c>
      <c r="Q35" s="95">
        <f t="shared" si="5"/>
        <v>0.33804543811969051</v>
      </c>
      <c r="R35" s="77">
        <v>167771774</v>
      </c>
      <c r="S35" s="78">
        <v>53809482</v>
      </c>
      <c r="T35" s="78">
        <f t="shared" si="6"/>
        <v>221581256</v>
      </c>
      <c r="U35" s="95">
        <f t="shared" si="7"/>
        <v>0.23342566573419446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508178366</v>
      </c>
      <c r="AA35" s="78">
        <f t="shared" si="11"/>
        <v>199930542</v>
      </c>
      <c r="AB35" s="78">
        <f t="shared" si="12"/>
        <v>708108908</v>
      </c>
      <c r="AC35" s="95">
        <f t="shared" si="13"/>
        <v>0.745960178428691</v>
      </c>
      <c r="AD35" s="77">
        <v>161787486</v>
      </c>
      <c r="AE35" s="78">
        <v>26977592</v>
      </c>
      <c r="AF35" s="78">
        <f t="shared" si="14"/>
        <v>188765078</v>
      </c>
      <c r="AG35" s="78">
        <v>949446978</v>
      </c>
      <c r="AH35" s="78">
        <v>909846046</v>
      </c>
      <c r="AI35" s="79">
        <v>589888969</v>
      </c>
      <c r="AJ35" s="114">
        <f t="shared" si="15"/>
        <v>0.64833932245280101</v>
      </c>
      <c r="AK35" s="115">
        <f t="shared" si="16"/>
        <v>0.17384665822562795</v>
      </c>
    </row>
    <row r="36" spans="1:37" ht="14" x14ac:dyDescent="0.3">
      <c r="A36" s="58" t="s">
        <v>0</v>
      </c>
      <c r="B36" s="59" t="s">
        <v>291</v>
      </c>
      <c r="C36" s="60" t="s">
        <v>0</v>
      </c>
      <c r="D36" s="80">
        <f>SUM(D31:D35)</f>
        <v>2262711144</v>
      </c>
      <c r="E36" s="81">
        <f>SUM(E31:E35)</f>
        <v>491305787</v>
      </c>
      <c r="F36" s="82">
        <f t="shared" si="0"/>
        <v>2754016931</v>
      </c>
      <c r="G36" s="80">
        <f>SUM(G31:G35)</f>
        <v>2404361223</v>
      </c>
      <c r="H36" s="81">
        <f>SUM(H31:H35)</f>
        <v>532661201</v>
      </c>
      <c r="I36" s="82">
        <f t="shared" si="1"/>
        <v>2937022424</v>
      </c>
      <c r="J36" s="80">
        <f>SUM(J31:J35)</f>
        <v>530126607</v>
      </c>
      <c r="K36" s="81">
        <f>SUM(K31:K35)</f>
        <v>81119620</v>
      </c>
      <c r="L36" s="81">
        <f t="shared" si="2"/>
        <v>611246227</v>
      </c>
      <c r="M36" s="96">
        <f t="shared" si="3"/>
        <v>0.22194715657686709</v>
      </c>
      <c r="N36" s="80">
        <f>SUM(N31:N35)</f>
        <v>574013950</v>
      </c>
      <c r="O36" s="81">
        <f>SUM(O31:O35)</f>
        <v>185162953</v>
      </c>
      <c r="P36" s="81">
        <f t="shared" si="4"/>
        <v>759176903</v>
      </c>
      <c r="Q36" s="96">
        <f t="shared" si="5"/>
        <v>0.27566166876263115</v>
      </c>
      <c r="R36" s="80">
        <f>SUM(R31:R35)</f>
        <v>484451509</v>
      </c>
      <c r="S36" s="81">
        <f>SUM(S31:S35)</f>
        <v>77107002</v>
      </c>
      <c r="T36" s="81">
        <f t="shared" si="6"/>
        <v>561558511</v>
      </c>
      <c r="U36" s="96">
        <f t="shared" si="7"/>
        <v>0.19119993991574646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1588592066</v>
      </c>
      <c r="AA36" s="81">
        <f t="shared" si="11"/>
        <v>343389575</v>
      </c>
      <c r="AB36" s="81">
        <f t="shared" si="12"/>
        <v>1931981641</v>
      </c>
      <c r="AC36" s="96">
        <f t="shared" si="13"/>
        <v>0.65780282275434199</v>
      </c>
      <c r="AD36" s="80">
        <f>SUM(AD31:AD35)</f>
        <v>456744995</v>
      </c>
      <c r="AE36" s="81">
        <f>SUM(AE31:AE35)</f>
        <v>12656643</v>
      </c>
      <c r="AF36" s="81">
        <f t="shared" si="14"/>
        <v>469401638</v>
      </c>
      <c r="AG36" s="81">
        <f>SUM(AG31:AG35)</f>
        <v>2745703628</v>
      </c>
      <c r="AH36" s="81">
        <f>SUM(AH31:AH35)</f>
        <v>2775717978</v>
      </c>
      <c r="AI36" s="82">
        <f>SUM(AI31:AI35)</f>
        <v>1689902369</v>
      </c>
      <c r="AJ36" s="116">
        <f t="shared" si="15"/>
        <v>0.6088163071298881</v>
      </c>
      <c r="AK36" s="117">
        <f t="shared" si="16"/>
        <v>0.19632840096736093</v>
      </c>
    </row>
    <row r="37" spans="1:37" ht="13" x14ac:dyDescent="0.3">
      <c r="A37" s="55" t="s">
        <v>101</v>
      </c>
      <c r="B37" s="56" t="s">
        <v>69</v>
      </c>
      <c r="C37" s="57" t="s">
        <v>70</v>
      </c>
      <c r="D37" s="77">
        <v>2849756239</v>
      </c>
      <c r="E37" s="78">
        <v>235557737</v>
      </c>
      <c r="F37" s="79">
        <f t="shared" si="0"/>
        <v>3085313976</v>
      </c>
      <c r="G37" s="77">
        <v>2904908402</v>
      </c>
      <c r="H37" s="78">
        <v>239909207</v>
      </c>
      <c r="I37" s="79">
        <f t="shared" si="1"/>
        <v>3144817609</v>
      </c>
      <c r="J37" s="77">
        <v>658816994</v>
      </c>
      <c r="K37" s="78">
        <v>24895941</v>
      </c>
      <c r="L37" s="78">
        <f t="shared" si="2"/>
        <v>683712935</v>
      </c>
      <c r="M37" s="95">
        <f t="shared" si="3"/>
        <v>0.2216023848199753</v>
      </c>
      <c r="N37" s="77">
        <v>782135067</v>
      </c>
      <c r="O37" s="78">
        <v>48053756</v>
      </c>
      <c r="P37" s="78">
        <f t="shared" si="4"/>
        <v>830188823</v>
      </c>
      <c r="Q37" s="95">
        <f t="shared" si="5"/>
        <v>0.26907758155502548</v>
      </c>
      <c r="R37" s="77">
        <v>752365506</v>
      </c>
      <c r="S37" s="78">
        <v>24990273</v>
      </c>
      <c r="T37" s="78">
        <f t="shared" si="6"/>
        <v>777355779</v>
      </c>
      <c r="U37" s="95">
        <f t="shared" si="7"/>
        <v>0.24718628411877477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2193317567</v>
      </c>
      <c r="AA37" s="78">
        <f t="shared" si="11"/>
        <v>97939970</v>
      </c>
      <c r="AB37" s="78">
        <f t="shared" si="12"/>
        <v>2291257537</v>
      </c>
      <c r="AC37" s="95">
        <f t="shared" si="13"/>
        <v>0.72858201074770179</v>
      </c>
      <c r="AD37" s="77">
        <v>622930606</v>
      </c>
      <c r="AE37" s="78">
        <v>28771087</v>
      </c>
      <c r="AF37" s="78">
        <f t="shared" si="14"/>
        <v>651701693</v>
      </c>
      <c r="AG37" s="78">
        <v>2790945899</v>
      </c>
      <c r="AH37" s="78">
        <v>2832711146</v>
      </c>
      <c r="AI37" s="79">
        <v>2057782535</v>
      </c>
      <c r="AJ37" s="114">
        <f t="shared" si="15"/>
        <v>0.72643571085803893</v>
      </c>
      <c r="AK37" s="115">
        <f t="shared" si="16"/>
        <v>0.19280920603654161</v>
      </c>
    </row>
    <row r="38" spans="1:37" ht="13" x14ac:dyDescent="0.3">
      <c r="A38" s="55" t="s">
        <v>101</v>
      </c>
      <c r="B38" s="56" t="s">
        <v>292</v>
      </c>
      <c r="C38" s="57" t="s">
        <v>293</v>
      </c>
      <c r="D38" s="77">
        <v>136172348</v>
      </c>
      <c r="E38" s="78">
        <v>26346958</v>
      </c>
      <c r="F38" s="79">
        <f t="shared" si="0"/>
        <v>162519306</v>
      </c>
      <c r="G38" s="77">
        <v>133302789</v>
      </c>
      <c r="H38" s="78">
        <v>29702250</v>
      </c>
      <c r="I38" s="79">
        <f t="shared" si="1"/>
        <v>163005039</v>
      </c>
      <c r="J38" s="77">
        <v>26256006</v>
      </c>
      <c r="K38" s="78">
        <v>6204748</v>
      </c>
      <c r="L38" s="78">
        <f t="shared" si="2"/>
        <v>32460754</v>
      </c>
      <c r="M38" s="95">
        <f t="shared" si="3"/>
        <v>0.19973475643564464</v>
      </c>
      <c r="N38" s="77">
        <v>36699504</v>
      </c>
      <c r="O38" s="78">
        <v>8130159</v>
      </c>
      <c r="P38" s="78">
        <f t="shared" si="4"/>
        <v>44829663</v>
      </c>
      <c r="Q38" s="95">
        <f t="shared" si="5"/>
        <v>0.2758420774944732</v>
      </c>
      <c r="R38" s="77">
        <v>29843186</v>
      </c>
      <c r="S38" s="78">
        <v>5224434</v>
      </c>
      <c r="T38" s="78">
        <f t="shared" si="6"/>
        <v>35067620</v>
      </c>
      <c r="U38" s="95">
        <f t="shared" si="7"/>
        <v>0.21513212238794654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92798696</v>
      </c>
      <c r="AA38" s="78">
        <f t="shared" si="11"/>
        <v>19559341</v>
      </c>
      <c r="AB38" s="78">
        <f t="shared" si="12"/>
        <v>112358037</v>
      </c>
      <c r="AC38" s="95">
        <f t="shared" si="13"/>
        <v>0.68929180158657555</v>
      </c>
      <c r="AD38" s="77">
        <v>22842894</v>
      </c>
      <c r="AE38" s="78">
        <v>5203904</v>
      </c>
      <c r="AF38" s="78">
        <f t="shared" si="14"/>
        <v>28046798</v>
      </c>
      <c r="AG38" s="78">
        <v>153250089</v>
      </c>
      <c r="AH38" s="78">
        <v>190684900</v>
      </c>
      <c r="AI38" s="79">
        <v>139826939</v>
      </c>
      <c r="AJ38" s="114">
        <f t="shared" si="15"/>
        <v>0.73328794781338213</v>
      </c>
      <c r="AK38" s="115">
        <f t="shared" si="16"/>
        <v>0.25032525994589472</v>
      </c>
    </row>
    <row r="39" spans="1:37" ht="13" x14ac:dyDescent="0.3">
      <c r="A39" s="55" t="s">
        <v>101</v>
      </c>
      <c r="B39" s="56" t="s">
        <v>294</v>
      </c>
      <c r="C39" s="57" t="s">
        <v>295</v>
      </c>
      <c r="D39" s="77">
        <v>155684823</v>
      </c>
      <c r="E39" s="78">
        <v>86900504</v>
      </c>
      <c r="F39" s="79">
        <f t="shared" si="0"/>
        <v>242585327</v>
      </c>
      <c r="G39" s="77">
        <v>179553779</v>
      </c>
      <c r="H39" s="78">
        <v>61515276</v>
      </c>
      <c r="I39" s="79">
        <f t="shared" si="1"/>
        <v>241069055</v>
      </c>
      <c r="J39" s="77">
        <v>28069237</v>
      </c>
      <c r="K39" s="78">
        <v>7058379</v>
      </c>
      <c r="L39" s="78">
        <f t="shared" si="2"/>
        <v>35127616</v>
      </c>
      <c r="M39" s="95">
        <f t="shared" si="3"/>
        <v>0.14480519672980879</v>
      </c>
      <c r="N39" s="77">
        <v>40023175</v>
      </c>
      <c r="O39" s="78">
        <v>10163927</v>
      </c>
      <c r="P39" s="78">
        <f t="shared" si="4"/>
        <v>50187102</v>
      </c>
      <c r="Q39" s="95">
        <f t="shared" si="5"/>
        <v>0.20688432651988056</v>
      </c>
      <c r="R39" s="77">
        <v>89451794</v>
      </c>
      <c r="S39" s="78">
        <v>10744982</v>
      </c>
      <c r="T39" s="78">
        <f t="shared" si="6"/>
        <v>100196776</v>
      </c>
      <c r="U39" s="95">
        <f t="shared" si="7"/>
        <v>0.41563516312784315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157544206</v>
      </c>
      <c r="AA39" s="78">
        <f t="shared" si="11"/>
        <v>27967288</v>
      </c>
      <c r="AB39" s="78">
        <f t="shared" si="12"/>
        <v>185511494</v>
      </c>
      <c r="AC39" s="95">
        <f t="shared" si="13"/>
        <v>0.76953673709800707</v>
      </c>
      <c r="AD39" s="77">
        <v>61903442</v>
      </c>
      <c r="AE39" s="78">
        <v>5461943</v>
      </c>
      <c r="AF39" s="78">
        <f t="shared" si="14"/>
        <v>67365385</v>
      </c>
      <c r="AG39" s="78">
        <v>216076984</v>
      </c>
      <c r="AH39" s="78">
        <v>261766837</v>
      </c>
      <c r="AI39" s="79">
        <v>154367823</v>
      </c>
      <c r="AJ39" s="114">
        <f t="shared" si="15"/>
        <v>0.58971497218343205</v>
      </c>
      <c r="AK39" s="115">
        <f t="shared" si="16"/>
        <v>0.48736292385176738</v>
      </c>
    </row>
    <row r="40" spans="1:37" ht="13" x14ac:dyDescent="0.3">
      <c r="A40" s="55" t="s">
        <v>116</v>
      </c>
      <c r="B40" s="56" t="s">
        <v>296</v>
      </c>
      <c r="C40" s="57" t="s">
        <v>297</v>
      </c>
      <c r="D40" s="77">
        <v>304148885</v>
      </c>
      <c r="E40" s="78">
        <v>126845781</v>
      </c>
      <c r="F40" s="79">
        <f t="shared" si="0"/>
        <v>430994666</v>
      </c>
      <c r="G40" s="77">
        <v>309172110</v>
      </c>
      <c r="H40" s="78">
        <v>126845783</v>
      </c>
      <c r="I40" s="79">
        <f t="shared" si="1"/>
        <v>436017893</v>
      </c>
      <c r="J40" s="77">
        <v>70328291</v>
      </c>
      <c r="K40" s="78">
        <v>39213276</v>
      </c>
      <c r="L40" s="78">
        <f t="shared" si="2"/>
        <v>109541567</v>
      </c>
      <c r="M40" s="95">
        <f t="shared" si="3"/>
        <v>0.25415991343150407</v>
      </c>
      <c r="N40" s="77">
        <v>103703733</v>
      </c>
      <c r="O40" s="78">
        <v>36248185</v>
      </c>
      <c r="P40" s="78">
        <f t="shared" si="4"/>
        <v>139951918</v>
      </c>
      <c r="Q40" s="95">
        <f t="shared" si="5"/>
        <v>0.32471844558744495</v>
      </c>
      <c r="R40" s="77">
        <v>91350654</v>
      </c>
      <c r="S40" s="78">
        <v>18550482</v>
      </c>
      <c r="T40" s="78">
        <f t="shared" si="6"/>
        <v>109901136</v>
      </c>
      <c r="U40" s="95">
        <f t="shared" si="7"/>
        <v>0.25205648154443971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265382678</v>
      </c>
      <c r="AA40" s="78">
        <f t="shared" si="11"/>
        <v>94011943</v>
      </c>
      <c r="AB40" s="78">
        <f t="shared" si="12"/>
        <v>359394621</v>
      </c>
      <c r="AC40" s="95">
        <f t="shared" si="13"/>
        <v>0.82426576241447957</v>
      </c>
      <c r="AD40" s="77">
        <v>91421458</v>
      </c>
      <c r="AE40" s="78">
        <v>25011201</v>
      </c>
      <c r="AF40" s="78">
        <f t="shared" si="14"/>
        <v>116432659</v>
      </c>
      <c r="AG40" s="78">
        <v>369881752</v>
      </c>
      <c r="AH40" s="78">
        <v>410225332</v>
      </c>
      <c r="AI40" s="79">
        <v>339140254</v>
      </c>
      <c r="AJ40" s="114">
        <f t="shared" si="15"/>
        <v>0.82671699562424872</v>
      </c>
      <c r="AK40" s="115">
        <f t="shared" si="16"/>
        <v>-5.6097001100009258E-2</v>
      </c>
    </row>
    <row r="41" spans="1:37" ht="14" x14ac:dyDescent="0.3">
      <c r="A41" s="58" t="s">
        <v>0</v>
      </c>
      <c r="B41" s="59" t="s">
        <v>298</v>
      </c>
      <c r="C41" s="60" t="s">
        <v>0</v>
      </c>
      <c r="D41" s="80">
        <f>SUM(D37:D40)</f>
        <v>3445762295</v>
      </c>
      <c r="E41" s="81">
        <f>SUM(E37:E40)</f>
        <v>475650980</v>
      </c>
      <c r="F41" s="82">
        <f t="shared" si="0"/>
        <v>3921413275</v>
      </c>
      <c r="G41" s="80">
        <f>SUM(G37:G40)</f>
        <v>3526937080</v>
      </c>
      <c r="H41" s="81">
        <f>SUM(H37:H40)</f>
        <v>457972516</v>
      </c>
      <c r="I41" s="82">
        <f t="shared" si="1"/>
        <v>3984909596</v>
      </c>
      <c r="J41" s="80">
        <f>SUM(J37:J40)</f>
        <v>783470528</v>
      </c>
      <c r="K41" s="81">
        <f>SUM(K37:K40)</f>
        <v>77372344</v>
      </c>
      <c r="L41" s="81">
        <f t="shared" si="2"/>
        <v>860842872</v>
      </c>
      <c r="M41" s="96">
        <f t="shared" si="3"/>
        <v>0.21952362876111292</v>
      </c>
      <c r="N41" s="80">
        <f>SUM(N37:N40)</f>
        <v>962561479</v>
      </c>
      <c r="O41" s="81">
        <f>SUM(O37:O40)</f>
        <v>102596027</v>
      </c>
      <c r="P41" s="81">
        <f t="shared" si="4"/>
        <v>1065157506</v>
      </c>
      <c r="Q41" s="96">
        <f t="shared" si="5"/>
        <v>0.27162592445704414</v>
      </c>
      <c r="R41" s="80">
        <f>SUM(R37:R40)</f>
        <v>963011140</v>
      </c>
      <c r="S41" s="81">
        <f>SUM(S37:S40)</f>
        <v>59510171</v>
      </c>
      <c r="T41" s="81">
        <f t="shared" si="6"/>
        <v>1022521311</v>
      </c>
      <c r="U41" s="96">
        <f t="shared" si="7"/>
        <v>0.2565983710211126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2709043147</v>
      </c>
      <c r="AA41" s="81">
        <f t="shared" si="11"/>
        <v>239478542</v>
      </c>
      <c r="AB41" s="81">
        <f t="shared" si="12"/>
        <v>2948521689</v>
      </c>
      <c r="AC41" s="96">
        <f t="shared" si="13"/>
        <v>0.73992185216941619</v>
      </c>
      <c r="AD41" s="80">
        <f>SUM(AD37:AD40)</f>
        <v>799098400</v>
      </c>
      <c r="AE41" s="81">
        <f>SUM(AE37:AE40)</f>
        <v>64448135</v>
      </c>
      <c r="AF41" s="81">
        <f t="shared" si="14"/>
        <v>863546535</v>
      </c>
      <c r="AG41" s="81">
        <f>SUM(AG37:AG40)</f>
        <v>3530154724</v>
      </c>
      <c r="AH41" s="81">
        <f>SUM(AH37:AH40)</f>
        <v>3695388215</v>
      </c>
      <c r="AI41" s="82">
        <f>SUM(AI37:AI40)</f>
        <v>2691117551</v>
      </c>
      <c r="AJ41" s="116">
        <f t="shared" si="15"/>
        <v>0.72823676280517657</v>
      </c>
      <c r="AK41" s="117">
        <f t="shared" si="16"/>
        <v>0.18409520455084682</v>
      </c>
    </row>
    <row r="42" spans="1:37" ht="13" x14ac:dyDescent="0.3">
      <c r="A42" s="55" t="s">
        <v>101</v>
      </c>
      <c r="B42" s="56" t="s">
        <v>299</v>
      </c>
      <c r="C42" s="57" t="s">
        <v>300</v>
      </c>
      <c r="D42" s="77">
        <v>226057033</v>
      </c>
      <c r="E42" s="78">
        <v>18142965</v>
      </c>
      <c r="F42" s="79">
        <f t="shared" ref="F42:F74" si="17">$D42      +$E42</f>
        <v>244199998</v>
      </c>
      <c r="G42" s="77">
        <v>212878118</v>
      </c>
      <c r="H42" s="78">
        <v>18142965</v>
      </c>
      <c r="I42" s="79">
        <f t="shared" ref="I42:I74" si="18">$G42      +$H42</f>
        <v>231021083</v>
      </c>
      <c r="J42" s="77">
        <v>52757024</v>
      </c>
      <c r="K42" s="78">
        <v>4324023</v>
      </c>
      <c r="L42" s="78">
        <f t="shared" ref="L42:L74" si="19">$J42      +$K42</f>
        <v>57081047</v>
      </c>
      <c r="M42" s="95">
        <f t="shared" ref="M42:M74" si="20">IF(($F42      =0),0,($L42      /$F42      ))</f>
        <v>0.23374712312651205</v>
      </c>
      <c r="N42" s="77">
        <v>44024910</v>
      </c>
      <c r="O42" s="78">
        <v>2535353</v>
      </c>
      <c r="P42" s="78">
        <f t="shared" ref="P42:P74" si="21">$N42      +$O42</f>
        <v>46560263</v>
      </c>
      <c r="Q42" s="95">
        <f t="shared" ref="Q42:Q74" si="22">IF(($F42      =0),0,($P42      /$F42      ))</f>
        <v>0.19066446921101121</v>
      </c>
      <c r="R42" s="77">
        <v>48502225</v>
      </c>
      <c r="S42" s="78">
        <v>4256246</v>
      </c>
      <c r="T42" s="78">
        <f t="shared" ref="T42:T74" si="23">$R42      +$S42</f>
        <v>52758471</v>
      </c>
      <c r="U42" s="95">
        <f t="shared" ref="U42:U74" si="24">IF(($I42      =0),0,($T42      /$I42      ))</f>
        <v>0.2283708063129459</v>
      </c>
      <c r="V42" s="77">
        <v>0</v>
      </c>
      <c r="W42" s="78">
        <v>0</v>
      </c>
      <c r="X42" s="78">
        <f t="shared" ref="X42:X74" si="25">$V42      +$W42</f>
        <v>0</v>
      </c>
      <c r="Y42" s="95">
        <f t="shared" ref="Y42:Y74" si="26">IF(($I42      =0),0,($X42      /$I42      ))</f>
        <v>0</v>
      </c>
      <c r="Z42" s="77">
        <f t="shared" ref="Z42:Z74" si="27">$J42      +$N42      +$R42</f>
        <v>145284159</v>
      </c>
      <c r="AA42" s="78">
        <f t="shared" ref="AA42:AA74" si="28">$K42      +$O42      +$S42</f>
        <v>11115622</v>
      </c>
      <c r="AB42" s="78">
        <f t="shared" ref="AB42:AB74" si="29">$Z42      +$AA42</f>
        <v>156399781</v>
      </c>
      <c r="AC42" s="95">
        <f t="shared" ref="AC42:AC74" si="30">IF(($I42      =0),0,($AB42      /$I42      ))</f>
        <v>0.67699354088821406</v>
      </c>
      <c r="AD42" s="77">
        <v>48242165</v>
      </c>
      <c r="AE42" s="78">
        <v>4786601</v>
      </c>
      <c r="AF42" s="78">
        <f t="shared" ref="AF42:AF74" si="31">$AD42      +$AE42</f>
        <v>53028766</v>
      </c>
      <c r="AG42" s="78">
        <v>261701560</v>
      </c>
      <c r="AH42" s="78">
        <v>260273960</v>
      </c>
      <c r="AI42" s="79">
        <v>164359321</v>
      </c>
      <c r="AJ42" s="114">
        <f t="shared" ref="AJ42:AJ74" si="32">IF(($AH42      =0),0,($AI42      /$AH42      ))</f>
        <v>0.63148584284036713</v>
      </c>
      <c r="AK42" s="115">
        <f t="shared" ref="AK42:AK74" si="33">IF(($AF42      =0),0,(($T42      /$AF42      )-1))</f>
        <v>-5.0971391640529662E-3</v>
      </c>
    </row>
    <row r="43" spans="1:37" ht="13" x14ac:dyDescent="0.3">
      <c r="A43" s="55" t="s">
        <v>101</v>
      </c>
      <c r="B43" s="56" t="s">
        <v>301</v>
      </c>
      <c r="C43" s="57" t="s">
        <v>302</v>
      </c>
      <c r="D43" s="77">
        <v>380390264</v>
      </c>
      <c r="E43" s="78">
        <v>55753667</v>
      </c>
      <c r="F43" s="79">
        <f t="shared" si="17"/>
        <v>436143931</v>
      </c>
      <c r="G43" s="77">
        <v>435704054</v>
      </c>
      <c r="H43" s="78">
        <v>63054999</v>
      </c>
      <c r="I43" s="79">
        <f t="shared" si="18"/>
        <v>498759053</v>
      </c>
      <c r="J43" s="77">
        <v>93469167</v>
      </c>
      <c r="K43" s="78">
        <v>13082573</v>
      </c>
      <c r="L43" s="78">
        <f t="shared" si="19"/>
        <v>106551740</v>
      </c>
      <c r="M43" s="95">
        <f t="shared" si="20"/>
        <v>0.24430407584875921</v>
      </c>
      <c r="N43" s="77">
        <v>93935149</v>
      </c>
      <c r="O43" s="78">
        <v>18878090</v>
      </c>
      <c r="P43" s="78">
        <f t="shared" si="21"/>
        <v>112813239</v>
      </c>
      <c r="Q43" s="95">
        <f t="shared" si="22"/>
        <v>0.25866057276399429</v>
      </c>
      <c r="R43" s="77">
        <v>82823206</v>
      </c>
      <c r="S43" s="78">
        <v>12732877</v>
      </c>
      <c r="T43" s="78">
        <f t="shared" si="23"/>
        <v>95556083</v>
      </c>
      <c r="U43" s="95">
        <f t="shared" si="24"/>
        <v>0.19158766627941287</v>
      </c>
      <c r="V43" s="77">
        <v>0</v>
      </c>
      <c r="W43" s="78">
        <v>0</v>
      </c>
      <c r="X43" s="78">
        <f t="shared" si="25"/>
        <v>0</v>
      </c>
      <c r="Y43" s="95">
        <f t="shared" si="26"/>
        <v>0</v>
      </c>
      <c r="Z43" s="77">
        <f t="shared" si="27"/>
        <v>270227522</v>
      </c>
      <c r="AA43" s="78">
        <f t="shared" si="28"/>
        <v>44693540</v>
      </c>
      <c r="AB43" s="78">
        <f t="shared" si="29"/>
        <v>314921062</v>
      </c>
      <c r="AC43" s="95">
        <f t="shared" si="30"/>
        <v>0.63140921474161193</v>
      </c>
      <c r="AD43" s="77">
        <v>74832999</v>
      </c>
      <c r="AE43" s="78">
        <v>13546401</v>
      </c>
      <c r="AF43" s="78">
        <f t="shared" si="31"/>
        <v>88379400</v>
      </c>
      <c r="AG43" s="78">
        <v>387063486</v>
      </c>
      <c r="AH43" s="78">
        <v>414466464</v>
      </c>
      <c r="AI43" s="79">
        <v>296221648</v>
      </c>
      <c r="AJ43" s="114">
        <f t="shared" si="32"/>
        <v>0.71470595025029582</v>
      </c>
      <c r="AK43" s="115">
        <f t="shared" si="33"/>
        <v>8.1203119731521056E-2</v>
      </c>
    </row>
    <row r="44" spans="1:37" ht="13" x14ac:dyDescent="0.3">
      <c r="A44" s="55" t="s">
        <v>101</v>
      </c>
      <c r="B44" s="56" t="s">
        <v>303</v>
      </c>
      <c r="C44" s="57" t="s">
        <v>304</v>
      </c>
      <c r="D44" s="77">
        <v>1166197505</v>
      </c>
      <c r="E44" s="78">
        <v>78002288</v>
      </c>
      <c r="F44" s="79">
        <f t="shared" si="17"/>
        <v>1244199793</v>
      </c>
      <c r="G44" s="77">
        <v>1153434234</v>
      </c>
      <c r="H44" s="78">
        <v>111447567</v>
      </c>
      <c r="I44" s="79">
        <f t="shared" si="18"/>
        <v>1264881801</v>
      </c>
      <c r="J44" s="77">
        <v>268971480</v>
      </c>
      <c r="K44" s="78">
        <v>9635634</v>
      </c>
      <c r="L44" s="78">
        <f t="shared" si="19"/>
        <v>278607114</v>
      </c>
      <c r="M44" s="95">
        <f t="shared" si="20"/>
        <v>0.22392473907122729</v>
      </c>
      <c r="N44" s="77">
        <v>300564190</v>
      </c>
      <c r="O44" s="78">
        <v>27477483</v>
      </c>
      <c r="P44" s="78">
        <f t="shared" si="21"/>
        <v>328041673</v>
      </c>
      <c r="Q44" s="95">
        <f t="shared" si="22"/>
        <v>0.26365674937867473</v>
      </c>
      <c r="R44" s="77">
        <v>214638128</v>
      </c>
      <c r="S44" s="78">
        <v>27151921</v>
      </c>
      <c r="T44" s="78">
        <f t="shared" si="23"/>
        <v>241790049</v>
      </c>
      <c r="U44" s="95">
        <f t="shared" si="24"/>
        <v>0.19115623990229266</v>
      </c>
      <c r="V44" s="77">
        <v>0</v>
      </c>
      <c r="W44" s="78">
        <v>0</v>
      </c>
      <c r="X44" s="78">
        <f t="shared" si="25"/>
        <v>0</v>
      </c>
      <c r="Y44" s="95">
        <f t="shared" si="26"/>
        <v>0</v>
      </c>
      <c r="Z44" s="77">
        <f t="shared" si="27"/>
        <v>784173798</v>
      </c>
      <c r="AA44" s="78">
        <f t="shared" si="28"/>
        <v>64265038</v>
      </c>
      <c r="AB44" s="78">
        <f t="shared" si="29"/>
        <v>848438836</v>
      </c>
      <c r="AC44" s="95">
        <f t="shared" si="30"/>
        <v>0.67076531208626344</v>
      </c>
      <c r="AD44" s="77">
        <v>234371489</v>
      </c>
      <c r="AE44" s="78">
        <v>16726891</v>
      </c>
      <c r="AF44" s="78">
        <f t="shared" si="31"/>
        <v>251098380</v>
      </c>
      <c r="AG44" s="78">
        <v>930693010</v>
      </c>
      <c r="AH44" s="78">
        <v>1063655783</v>
      </c>
      <c r="AI44" s="79">
        <v>775970025</v>
      </c>
      <c r="AJ44" s="114">
        <f t="shared" si="32"/>
        <v>0.72953114851818557</v>
      </c>
      <c r="AK44" s="115">
        <f t="shared" si="33"/>
        <v>-3.7070454217984161E-2</v>
      </c>
    </row>
    <row r="45" spans="1:37" ht="13" x14ac:dyDescent="0.3">
      <c r="A45" s="55" t="s">
        <v>101</v>
      </c>
      <c r="B45" s="56" t="s">
        <v>305</v>
      </c>
      <c r="C45" s="57" t="s">
        <v>306</v>
      </c>
      <c r="D45" s="77">
        <v>219057901</v>
      </c>
      <c r="E45" s="78">
        <v>43191305</v>
      </c>
      <c r="F45" s="79">
        <f t="shared" si="17"/>
        <v>262249206</v>
      </c>
      <c r="G45" s="77">
        <v>215772482</v>
      </c>
      <c r="H45" s="78">
        <v>52258051</v>
      </c>
      <c r="I45" s="79">
        <f t="shared" si="18"/>
        <v>268030533</v>
      </c>
      <c r="J45" s="77">
        <v>56388187</v>
      </c>
      <c r="K45" s="78">
        <v>-105194656</v>
      </c>
      <c r="L45" s="78">
        <f t="shared" si="19"/>
        <v>-48806469</v>
      </c>
      <c r="M45" s="95">
        <f t="shared" si="20"/>
        <v>-0.18610721360963817</v>
      </c>
      <c r="N45" s="77">
        <v>56377131</v>
      </c>
      <c r="O45" s="78">
        <v>128124642</v>
      </c>
      <c r="P45" s="78">
        <f t="shared" si="21"/>
        <v>184501773</v>
      </c>
      <c r="Q45" s="95">
        <f t="shared" si="22"/>
        <v>0.70353605951432319</v>
      </c>
      <c r="R45" s="77">
        <v>41723069</v>
      </c>
      <c r="S45" s="78">
        <v>5813289</v>
      </c>
      <c r="T45" s="78">
        <f t="shared" si="23"/>
        <v>47536358</v>
      </c>
      <c r="U45" s="95">
        <f t="shared" si="24"/>
        <v>0.17735426433674256</v>
      </c>
      <c r="V45" s="77">
        <v>0</v>
      </c>
      <c r="W45" s="78">
        <v>0</v>
      </c>
      <c r="X45" s="78">
        <f t="shared" si="25"/>
        <v>0</v>
      </c>
      <c r="Y45" s="95">
        <f t="shared" si="26"/>
        <v>0</v>
      </c>
      <c r="Z45" s="77">
        <f t="shared" si="27"/>
        <v>154488387</v>
      </c>
      <c r="AA45" s="78">
        <f t="shared" si="28"/>
        <v>28743275</v>
      </c>
      <c r="AB45" s="78">
        <f t="shared" si="29"/>
        <v>183231662</v>
      </c>
      <c r="AC45" s="95">
        <f t="shared" si="30"/>
        <v>0.6836223468615048</v>
      </c>
      <c r="AD45" s="77">
        <v>51557949</v>
      </c>
      <c r="AE45" s="78">
        <v>12513554</v>
      </c>
      <c r="AF45" s="78">
        <f t="shared" si="31"/>
        <v>64071503</v>
      </c>
      <c r="AG45" s="78">
        <v>256617540</v>
      </c>
      <c r="AH45" s="78">
        <v>240687527</v>
      </c>
      <c r="AI45" s="79">
        <v>196390906</v>
      </c>
      <c r="AJ45" s="114">
        <f t="shared" si="32"/>
        <v>0.81595797026906181</v>
      </c>
      <c r="AK45" s="115">
        <f t="shared" si="33"/>
        <v>-0.25807331224928498</v>
      </c>
    </row>
    <row r="46" spans="1:37" ht="13" x14ac:dyDescent="0.3">
      <c r="A46" s="55" t="s">
        <v>101</v>
      </c>
      <c r="B46" s="56" t="s">
        <v>307</v>
      </c>
      <c r="C46" s="57" t="s">
        <v>308</v>
      </c>
      <c r="D46" s="77">
        <v>580064383</v>
      </c>
      <c r="E46" s="78">
        <v>52328981</v>
      </c>
      <c r="F46" s="79">
        <f t="shared" si="17"/>
        <v>632393364</v>
      </c>
      <c r="G46" s="77">
        <v>728486934</v>
      </c>
      <c r="H46" s="78">
        <v>75179504</v>
      </c>
      <c r="I46" s="79">
        <f t="shared" si="18"/>
        <v>803666438</v>
      </c>
      <c r="J46" s="77">
        <v>158709694</v>
      </c>
      <c r="K46" s="78">
        <v>19597251</v>
      </c>
      <c r="L46" s="78">
        <f t="shared" si="19"/>
        <v>178306945</v>
      </c>
      <c r="M46" s="95">
        <f t="shared" si="20"/>
        <v>0.28195574961789133</v>
      </c>
      <c r="N46" s="77">
        <v>108828050</v>
      </c>
      <c r="O46" s="78">
        <v>20173762</v>
      </c>
      <c r="P46" s="78">
        <f t="shared" si="21"/>
        <v>129001812</v>
      </c>
      <c r="Q46" s="95">
        <f t="shared" si="22"/>
        <v>0.20398982554788478</v>
      </c>
      <c r="R46" s="77">
        <v>156172018</v>
      </c>
      <c r="S46" s="78">
        <v>2926530</v>
      </c>
      <c r="T46" s="78">
        <f t="shared" si="23"/>
        <v>159098548</v>
      </c>
      <c r="U46" s="95">
        <f t="shared" si="24"/>
        <v>0.19796589788660554</v>
      </c>
      <c r="V46" s="77">
        <v>0</v>
      </c>
      <c r="W46" s="78">
        <v>0</v>
      </c>
      <c r="X46" s="78">
        <f t="shared" si="25"/>
        <v>0</v>
      </c>
      <c r="Y46" s="95">
        <f t="shared" si="26"/>
        <v>0</v>
      </c>
      <c r="Z46" s="77">
        <f t="shared" si="27"/>
        <v>423709762</v>
      </c>
      <c r="AA46" s="78">
        <f t="shared" si="28"/>
        <v>42697543</v>
      </c>
      <c r="AB46" s="78">
        <f t="shared" si="29"/>
        <v>466407305</v>
      </c>
      <c r="AC46" s="95">
        <f t="shared" si="30"/>
        <v>0.58034936255481651</v>
      </c>
      <c r="AD46" s="77">
        <v>140471780</v>
      </c>
      <c r="AE46" s="78">
        <v>1955801</v>
      </c>
      <c r="AF46" s="78">
        <f t="shared" si="31"/>
        <v>142427581</v>
      </c>
      <c r="AG46" s="78">
        <v>550579981</v>
      </c>
      <c r="AH46" s="78">
        <v>701806707</v>
      </c>
      <c r="AI46" s="79">
        <v>461040383</v>
      </c>
      <c r="AJ46" s="114">
        <f t="shared" si="32"/>
        <v>0.65693356646704149</v>
      </c>
      <c r="AK46" s="115">
        <f t="shared" si="33"/>
        <v>0.11704872667885868</v>
      </c>
    </row>
    <row r="47" spans="1:37" ht="13" x14ac:dyDescent="0.3">
      <c r="A47" s="55" t="s">
        <v>116</v>
      </c>
      <c r="B47" s="56" t="s">
        <v>309</v>
      </c>
      <c r="C47" s="57" t="s">
        <v>310</v>
      </c>
      <c r="D47" s="77">
        <v>553766368</v>
      </c>
      <c r="E47" s="78">
        <v>742877267</v>
      </c>
      <c r="F47" s="79">
        <f t="shared" si="17"/>
        <v>1296643635</v>
      </c>
      <c r="G47" s="77">
        <v>811878784</v>
      </c>
      <c r="H47" s="78">
        <v>751083133</v>
      </c>
      <c r="I47" s="79">
        <f t="shared" si="18"/>
        <v>1562961917</v>
      </c>
      <c r="J47" s="77">
        <v>206581512</v>
      </c>
      <c r="K47" s="78">
        <v>121102433</v>
      </c>
      <c r="L47" s="78">
        <f t="shared" si="19"/>
        <v>327683945</v>
      </c>
      <c r="M47" s="95">
        <f t="shared" si="20"/>
        <v>0.25271704279796198</v>
      </c>
      <c r="N47" s="77">
        <v>236112951</v>
      </c>
      <c r="O47" s="78">
        <v>209504734</v>
      </c>
      <c r="P47" s="78">
        <f t="shared" si="21"/>
        <v>445617685</v>
      </c>
      <c r="Q47" s="95">
        <f t="shared" si="22"/>
        <v>0.34367012876286551</v>
      </c>
      <c r="R47" s="77">
        <v>288860813</v>
      </c>
      <c r="S47" s="78">
        <v>215474030</v>
      </c>
      <c r="T47" s="78">
        <f t="shared" si="23"/>
        <v>504334843</v>
      </c>
      <c r="U47" s="95">
        <f t="shared" si="24"/>
        <v>0.32267890696149315</v>
      </c>
      <c r="V47" s="77">
        <v>0</v>
      </c>
      <c r="W47" s="78">
        <v>0</v>
      </c>
      <c r="X47" s="78">
        <f t="shared" si="25"/>
        <v>0</v>
      </c>
      <c r="Y47" s="95">
        <f t="shared" si="26"/>
        <v>0</v>
      </c>
      <c r="Z47" s="77">
        <f t="shared" si="27"/>
        <v>731555276</v>
      </c>
      <c r="AA47" s="78">
        <f t="shared" si="28"/>
        <v>546081197</v>
      </c>
      <c r="AB47" s="78">
        <f t="shared" si="29"/>
        <v>1277636473</v>
      </c>
      <c r="AC47" s="95">
        <f t="shared" si="30"/>
        <v>0.81744568380292792</v>
      </c>
      <c r="AD47" s="77">
        <v>228717933</v>
      </c>
      <c r="AE47" s="78">
        <v>47664455</v>
      </c>
      <c r="AF47" s="78">
        <f t="shared" si="31"/>
        <v>276382388</v>
      </c>
      <c r="AG47" s="78">
        <v>1268231168</v>
      </c>
      <c r="AH47" s="78">
        <v>1762964784</v>
      </c>
      <c r="AI47" s="79">
        <v>1129859046</v>
      </c>
      <c r="AJ47" s="114">
        <f t="shared" si="32"/>
        <v>0.64088577165815919</v>
      </c>
      <c r="AK47" s="115">
        <f t="shared" si="33"/>
        <v>0.8247720003056056</v>
      </c>
    </row>
    <row r="48" spans="1:37" ht="14" x14ac:dyDescent="0.3">
      <c r="A48" s="58" t="s">
        <v>0</v>
      </c>
      <c r="B48" s="59" t="s">
        <v>311</v>
      </c>
      <c r="C48" s="60" t="s">
        <v>0</v>
      </c>
      <c r="D48" s="80">
        <f>SUM(D42:D47)</f>
        <v>3125533454</v>
      </c>
      <c r="E48" s="81">
        <f>SUM(E42:E47)</f>
        <v>990296473</v>
      </c>
      <c r="F48" s="82">
        <f t="shared" si="17"/>
        <v>4115829927</v>
      </c>
      <c r="G48" s="80">
        <f>SUM(G42:G47)</f>
        <v>3558154606</v>
      </c>
      <c r="H48" s="81">
        <f>SUM(H42:H47)</f>
        <v>1071166219</v>
      </c>
      <c r="I48" s="82">
        <f t="shared" si="18"/>
        <v>4629320825</v>
      </c>
      <c r="J48" s="80">
        <f>SUM(J42:J47)</f>
        <v>836877064</v>
      </c>
      <c r="K48" s="81">
        <f>SUM(K42:K47)</f>
        <v>62547258</v>
      </c>
      <c r="L48" s="81">
        <f t="shared" si="19"/>
        <v>899424322</v>
      </c>
      <c r="M48" s="96">
        <f t="shared" si="20"/>
        <v>0.21852805824160576</v>
      </c>
      <c r="N48" s="80">
        <f>SUM(N42:N47)</f>
        <v>839842381</v>
      </c>
      <c r="O48" s="81">
        <f>SUM(O42:O47)</f>
        <v>406694064</v>
      </c>
      <c r="P48" s="81">
        <f t="shared" si="21"/>
        <v>1246536445</v>
      </c>
      <c r="Q48" s="96">
        <f t="shared" si="22"/>
        <v>0.30286393439696663</v>
      </c>
      <c r="R48" s="80">
        <f>SUM(R42:R47)</f>
        <v>832719459</v>
      </c>
      <c r="S48" s="81">
        <f>SUM(S42:S47)</f>
        <v>268354893</v>
      </c>
      <c r="T48" s="81">
        <f t="shared" si="23"/>
        <v>1101074352</v>
      </c>
      <c r="U48" s="96">
        <f t="shared" si="24"/>
        <v>0.23784792491671822</v>
      </c>
      <c r="V48" s="80">
        <f>SUM(V42:V47)</f>
        <v>0</v>
      </c>
      <c r="W48" s="81">
        <f>SUM(W42:W47)</f>
        <v>0</v>
      </c>
      <c r="X48" s="81">
        <f t="shared" si="25"/>
        <v>0</v>
      </c>
      <c r="Y48" s="96">
        <f t="shared" si="26"/>
        <v>0</v>
      </c>
      <c r="Z48" s="80">
        <f t="shared" si="27"/>
        <v>2509438904</v>
      </c>
      <c r="AA48" s="81">
        <f t="shared" si="28"/>
        <v>737596215</v>
      </c>
      <c r="AB48" s="81">
        <f t="shared" si="29"/>
        <v>3247035119</v>
      </c>
      <c r="AC48" s="96">
        <f t="shared" si="30"/>
        <v>0.70140637077146195</v>
      </c>
      <c r="AD48" s="80">
        <f>SUM(AD42:AD47)</f>
        <v>778194315</v>
      </c>
      <c r="AE48" s="81">
        <f>SUM(AE42:AE47)</f>
        <v>97193703</v>
      </c>
      <c r="AF48" s="81">
        <f t="shared" si="31"/>
        <v>875388018</v>
      </c>
      <c r="AG48" s="81">
        <f>SUM(AG42:AG47)</f>
        <v>3654886745</v>
      </c>
      <c r="AH48" s="81">
        <f>SUM(AH42:AH47)</f>
        <v>4443855225</v>
      </c>
      <c r="AI48" s="82">
        <f>SUM(AI42:AI47)</f>
        <v>3023841329</v>
      </c>
      <c r="AJ48" s="116">
        <f t="shared" si="32"/>
        <v>0.68045450985636013</v>
      </c>
      <c r="AK48" s="117">
        <f t="shared" si="33"/>
        <v>0.25781291194232447</v>
      </c>
    </row>
    <row r="49" spans="1:37" ht="13" x14ac:dyDescent="0.3">
      <c r="A49" s="55" t="s">
        <v>101</v>
      </c>
      <c r="B49" s="56" t="s">
        <v>312</v>
      </c>
      <c r="C49" s="57" t="s">
        <v>313</v>
      </c>
      <c r="D49" s="77">
        <v>304384965</v>
      </c>
      <c r="E49" s="78">
        <v>39592590</v>
      </c>
      <c r="F49" s="79">
        <f t="shared" si="17"/>
        <v>343977555</v>
      </c>
      <c r="G49" s="77">
        <v>312756321</v>
      </c>
      <c r="H49" s="78">
        <v>76018625</v>
      </c>
      <c r="I49" s="79">
        <f t="shared" si="18"/>
        <v>388774946</v>
      </c>
      <c r="J49" s="77">
        <v>54041467</v>
      </c>
      <c r="K49" s="78">
        <v>5898496</v>
      </c>
      <c r="L49" s="78">
        <f t="shared" si="19"/>
        <v>59939963</v>
      </c>
      <c r="M49" s="95">
        <f t="shared" si="20"/>
        <v>0.17425544814980734</v>
      </c>
      <c r="N49" s="77">
        <v>61918483</v>
      </c>
      <c r="O49" s="78">
        <v>4891442</v>
      </c>
      <c r="P49" s="78">
        <f t="shared" si="21"/>
        <v>66809925</v>
      </c>
      <c r="Q49" s="95">
        <f t="shared" si="22"/>
        <v>0.1942275710402093</v>
      </c>
      <c r="R49" s="77">
        <v>60850417</v>
      </c>
      <c r="S49" s="78">
        <v>12478335</v>
      </c>
      <c r="T49" s="78">
        <f t="shared" si="23"/>
        <v>73328752</v>
      </c>
      <c r="U49" s="95">
        <f t="shared" si="24"/>
        <v>0.18861491141458483</v>
      </c>
      <c r="V49" s="77">
        <v>0</v>
      </c>
      <c r="W49" s="78">
        <v>0</v>
      </c>
      <c r="X49" s="78">
        <f t="shared" si="25"/>
        <v>0</v>
      </c>
      <c r="Y49" s="95">
        <f t="shared" si="26"/>
        <v>0</v>
      </c>
      <c r="Z49" s="77">
        <f t="shared" si="27"/>
        <v>176810367</v>
      </c>
      <c r="AA49" s="78">
        <f t="shared" si="28"/>
        <v>23268273</v>
      </c>
      <c r="AB49" s="78">
        <f t="shared" si="29"/>
        <v>200078640</v>
      </c>
      <c r="AC49" s="95">
        <f t="shared" si="30"/>
        <v>0.51463871851454135</v>
      </c>
      <c r="AD49" s="77">
        <v>74268661</v>
      </c>
      <c r="AE49" s="78">
        <v>8767825</v>
      </c>
      <c r="AF49" s="78">
        <f t="shared" si="31"/>
        <v>83036486</v>
      </c>
      <c r="AG49" s="78">
        <v>332049461</v>
      </c>
      <c r="AH49" s="78">
        <v>368621172</v>
      </c>
      <c r="AI49" s="79">
        <v>216996256</v>
      </c>
      <c r="AJ49" s="114">
        <f t="shared" si="32"/>
        <v>0.58867008322571335</v>
      </c>
      <c r="AK49" s="115">
        <f t="shared" si="33"/>
        <v>-0.11690925841924471</v>
      </c>
    </row>
    <row r="50" spans="1:37" ht="13" x14ac:dyDescent="0.3">
      <c r="A50" s="55" t="s">
        <v>101</v>
      </c>
      <c r="B50" s="56" t="s">
        <v>314</v>
      </c>
      <c r="C50" s="57" t="s">
        <v>315</v>
      </c>
      <c r="D50" s="77">
        <v>326146273</v>
      </c>
      <c r="E50" s="78">
        <v>46337218</v>
      </c>
      <c r="F50" s="79">
        <f t="shared" si="17"/>
        <v>372483491</v>
      </c>
      <c r="G50" s="77">
        <v>343166524</v>
      </c>
      <c r="H50" s="78">
        <v>52031652</v>
      </c>
      <c r="I50" s="79">
        <f t="shared" si="18"/>
        <v>395198176</v>
      </c>
      <c r="J50" s="77">
        <v>83619332</v>
      </c>
      <c r="K50" s="78">
        <v>6911713</v>
      </c>
      <c r="L50" s="78">
        <f t="shared" si="19"/>
        <v>90531045</v>
      </c>
      <c r="M50" s="95">
        <f t="shared" si="20"/>
        <v>0.24304713413459711</v>
      </c>
      <c r="N50" s="77">
        <v>92440041</v>
      </c>
      <c r="O50" s="78">
        <v>16478996</v>
      </c>
      <c r="P50" s="78">
        <f t="shared" si="21"/>
        <v>108919037</v>
      </c>
      <c r="Q50" s="95">
        <f t="shared" si="22"/>
        <v>0.29241305891863001</v>
      </c>
      <c r="R50" s="77">
        <v>87592815</v>
      </c>
      <c r="S50" s="78">
        <v>10640755</v>
      </c>
      <c r="T50" s="78">
        <f t="shared" si="23"/>
        <v>98233570</v>
      </c>
      <c r="U50" s="95">
        <f t="shared" si="24"/>
        <v>0.2485678729448387</v>
      </c>
      <c r="V50" s="77">
        <v>0</v>
      </c>
      <c r="W50" s="78">
        <v>0</v>
      </c>
      <c r="X50" s="78">
        <f t="shared" si="25"/>
        <v>0</v>
      </c>
      <c r="Y50" s="95">
        <f t="shared" si="26"/>
        <v>0</v>
      </c>
      <c r="Z50" s="77">
        <f t="shared" si="27"/>
        <v>263652188</v>
      </c>
      <c r="AA50" s="78">
        <f t="shared" si="28"/>
        <v>34031464</v>
      </c>
      <c r="AB50" s="78">
        <f t="shared" si="29"/>
        <v>297683652</v>
      </c>
      <c r="AC50" s="95">
        <f t="shared" si="30"/>
        <v>0.75325158383322088</v>
      </c>
      <c r="AD50" s="77">
        <v>75234521</v>
      </c>
      <c r="AE50" s="78">
        <v>13176500</v>
      </c>
      <c r="AF50" s="78">
        <f t="shared" si="31"/>
        <v>88411021</v>
      </c>
      <c r="AG50" s="78">
        <v>405093470</v>
      </c>
      <c r="AH50" s="78">
        <v>463173304</v>
      </c>
      <c r="AI50" s="79">
        <v>351468467</v>
      </c>
      <c r="AJ50" s="114">
        <f t="shared" si="32"/>
        <v>0.75882712575334432</v>
      </c>
      <c r="AK50" s="115">
        <f t="shared" si="33"/>
        <v>0.11110095651988905</v>
      </c>
    </row>
    <row r="51" spans="1:37" ht="13" x14ac:dyDescent="0.3">
      <c r="A51" s="55" t="s">
        <v>101</v>
      </c>
      <c r="B51" s="56" t="s">
        <v>316</v>
      </c>
      <c r="C51" s="57" t="s">
        <v>317</v>
      </c>
      <c r="D51" s="77">
        <v>330565010</v>
      </c>
      <c r="E51" s="78">
        <v>45873824</v>
      </c>
      <c r="F51" s="79">
        <f t="shared" si="17"/>
        <v>376438834</v>
      </c>
      <c r="G51" s="77">
        <v>348793536</v>
      </c>
      <c r="H51" s="78">
        <v>43239553</v>
      </c>
      <c r="I51" s="79">
        <f t="shared" si="18"/>
        <v>392033089</v>
      </c>
      <c r="J51" s="77">
        <v>84585525</v>
      </c>
      <c r="K51" s="78">
        <v>-156899741</v>
      </c>
      <c r="L51" s="78">
        <f t="shared" si="19"/>
        <v>-72314216</v>
      </c>
      <c r="M51" s="95">
        <f t="shared" si="20"/>
        <v>-0.19210083941552109</v>
      </c>
      <c r="N51" s="77">
        <v>83364040</v>
      </c>
      <c r="O51" s="78">
        <v>11345647</v>
      </c>
      <c r="P51" s="78">
        <f t="shared" si="21"/>
        <v>94709687</v>
      </c>
      <c r="Q51" s="95">
        <f t="shared" si="22"/>
        <v>0.25159382732547725</v>
      </c>
      <c r="R51" s="77">
        <v>70709197</v>
      </c>
      <c r="S51" s="78">
        <v>4825038</v>
      </c>
      <c r="T51" s="78">
        <f t="shared" si="23"/>
        <v>75534235</v>
      </c>
      <c r="U51" s="95">
        <f t="shared" si="24"/>
        <v>0.19267311132504941</v>
      </c>
      <c r="V51" s="77">
        <v>0</v>
      </c>
      <c r="W51" s="78">
        <v>0</v>
      </c>
      <c r="X51" s="78">
        <f t="shared" si="25"/>
        <v>0</v>
      </c>
      <c r="Y51" s="95">
        <f t="shared" si="26"/>
        <v>0</v>
      </c>
      <c r="Z51" s="77">
        <f t="shared" si="27"/>
        <v>238658762</v>
      </c>
      <c r="AA51" s="78">
        <f t="shared" si="28"/>
        <v>-140729056</v>
      </c>
      <c r="AB51" s="78">
        <f t="shared" si="29"/>
        <v>97929706</v>
      </c>
      <c r="AC51" s="95">
        <f t="shared" si="30"/>
        <v>0.24979959280937125</v>
      </c>
      <c r="AD51" s="77">
        <v>57605263</v>
      </c>
      <c r="AE51" s="78">
        <v>2720692</v>
      </c>
      <c r="AF51" s="78">
        <f t="shared" si="31"/>
        <v>60325955</v>
      </c>
      <c r="AG51" s="78">
        <v>363394895</v>
      </c>
      <c r="AH51" s="78">
        <v>348360022</v>
      </c>
      <c r="AI51" s="79">
        <v>202144457</v>
      </c>
      <c r="AJ51" s="114">
        <f t="shared" si="32"/>
        <v>0.58027455572958941</v>
      </c>
      <c r="AK51" s="115">
        <f t="shared" si="33"/>
        <v>0.25210176946224894</v>
      </c>
    </row>
    <row r="52" spans="1:37" ht="13" x14ac:dyDescent="0.3">
      <c r="A52" s="55" t="s">
        <v>101</v>
      </c>
      <c r="B52" s="56" t="s">
        <v>318</v>
      </c>
      <c r="C52" s="57" t="s">
        <v>319</v>
      </c>
      <c r="D52" s="77">
        <v>231434488</v>
      </c>
      <c r="E52" s="78">
        <v>35362564</v>
      </c>
      <c r="F52" s="79">
        <f t="shared" si="17"/>
        <v>266797052</v>
      </c>
      <c r="G52" s="77">
        <v>239552276</v>
      </c>
      <c r="H52" s="78">
        <v>70579826</v>
      </c>
      <c r="I52" s="79">
        <f t="shared" si="18"/>
        <v>310132102</v>
      </c>
      <c r="J52" s="77">
        <v>75282902</v>
      </c>
      <c r="K52" s="78">
        <v>16771416</v>
      </c>
      <c r="L52" s="78">
        <f t="shared" si="19"/>
        <v>92054318</v>
      </c>
      <c r="M52" s="95">
        <f t="shared" si="20"/>
        <v>0.3450349893671239</v>
      </c>
      <c r="N52" s="77">
        <v>38256293</v>
      </c>
      <c r="O52" s="78">
        <v>15529400</v>
      </c>
      <c r="P52" s="78">
        <f t="shared" si="21"/>
        <v>53785693</v>
      </c>
      <c r="Q52" s="95">
        <f t="shared" si="22"/>
        <v>0.20159777852417948</v>
      </c>
      <c r="R52" s="77">
        <v>43615623</v>
      </c>
      <c r="S52" s="78">
        <v>8378934</v>
      </c>
      <c r="T52" s="78">
        <f t="shared" si="23"/>
        <v>51994557</v>
      </c>
      <c r="U52" s="95">
        <f t="shared" si="24"/>
        <v>0.16765293455496588</v>
      </c>
      <c r="V52" s="77">
        <v>0</v>
      </c>
      <c r="W52" s="78">
        <v>0</v>
      </c>
      <c r="X52" s="78">
        <f t="shared" si="25"/>
        <v>0</v>
      </c>
      <c r="Y52" s="95">
        <f t="shared" si="26"/>
        <v>0</v>
      </c>
      <c r="Z52" s="77">
        <f t="shared" si="27"/>
        <v>157154818</v>
      </c>
      <c r="AA52" s="78">
        <f t="shared" si="28"/>
        <v>40679750</v>
      </c>
      <c r="AB52" s="78">
        <f t="shared" si="29"/>
        <v>197834568</v>
      </c>
      <c r="AC52" s="95">
        <f t="shared" si="30"/>
        <v>0.6379041921948474</v>
      </c>
      <c r="AD52" s="77">
        <v>44294399</v>
      </c>
      <c r="AE52" s="78">
        <v>6369211</v>
      </c>
      <c r="AF52" s="78">
        <f t="shared" si="31"/>
        <v>50663610</v>
      </c>
      <c r="AG52" s="78">
        <v>266695410</v>
      </c>
      <c r="AH52" s="78">
        <v>273777239</v>
      </c>
      <c r="AI52" s="79">
        <v>172145280</v>
      </c>
      <c r="AJ52" s="114">
        <f t="shared" si="32"/>
        <v>0.62877863999497785</v>
      </c>
      <c r="AK52" s="115">
        <f t="shared" si="33"/>
        <v>2.6270275647550578E-2</v>
      </c>
    </row>
    <row r="53" spans="1:37" ht="13" x14ac:dyDescent="0.3">
      <c r="A53" s="55" t="s">
        <v>116</v>
      </c>
      <c r="B53" s="56" t="s">
        <v>320</v>
      </c>
      <c r="C53" s="57" t="s">
        <v>321</v>
      </c>
      <c r="D53" s="77">
        <v>810130921</v>
      </c>
      <c r="E53" s="78">
        <v>235745241</v>
      </c>
      <c r="F53" s="79">
        <f t="shared" si="17"/>
        <v>1045876162</v>
      </c>
      <c r="G53" s="77">
        <v>817717961</v>
      </c>
      <c r="H53" s="78">
        <v>235845590</v>
      </c>
      <c r="I53" s="79">
        <f t="shared" si="18"/>
        <v>1053563551</v>
      </c>
      <c r="J53" s="77">
        <v>217054049</v>
      </c>
      <c r="K53" s="78">
        <v>-3232565963</v>
      </c>
      <c r="L53" s="78">
        <f t="shared" si="19"/>
        <v>-3015511914</v>
      </c>
      <c r="M53" s="95">
        <f t="shared" si="20"/>
        <v>-2.8832399318037045</v>
      </c>
      <c r="N53" s="77">
        <v>323077890</v>
      </c>
      <c r="O53" s="78">
        <v>3273758173</v>
      </c>
      <c r="P53" s="78">
        <f t="shared" si="21"/>
        <v>3596836063</v>
      </c>
      <c r="Q53" s="95">
        <f t="shared" si="22"/>
        <v>3.4390649616890303</v>
      </c>
      <c r="R53" s="77">
        <v>232630225</v>
      </c>
      <c r="S53" s="78">
        <v>129597410</v>
      </c>
      <c r="T53" s="78">
        <f t="shared" si="23"/>
        <v>362227635</v>
      </c>
      <c r="U53" s="95">
        <f t="shared" si="24"/>
        <v>0.34381185136500608</v>
      </c>
      <c r="V53" s="77">
        <v>0</v>
      </c>
      <c r="W53" s="78">
        <v>0</v>
      </c>
      <c r="X53" s="78">
        <f t="shared" si="25"/>
        <v>0</v>
      </c>
      <c r="Y53" s="95">
        <f t="shared" si="26"/>
        <v>0</v>
      </c>
      <c r="Z53" s="77">
        <f t="shared" si="27"/>
        <v>772762164</v>
      </c>
      <c r="AA53" s="78">
        <f t="shared" si="28"/>
        <v>170789620</v>
      </c>
      <c r="AB53" s="78">
        <f t="shared" si="29"/>
        <v>943551784</v>
      </c>
      <c r="AC53" s="95">
        <f t="shared" si="30"/>
        <v>0.89558127092040984</v>
      </c>
      <c r="AD53" s="77">
        <v>189758068</v>
      </c>
      <c r="AE53" s="78">
        <v>15183468</v>
      </c>
      <c r="AF53" s="78">
        <f t="shared" si="31"/>
        <v>204941536</v>
      </c>
      <c r="AG53" s="78">
        <v>944444516</v>
      </c>
      <c r="AH53" s="78">
        <v>932686104</v>
      </c>
      <c r="AI53" s="79">
        <v>780089352</v>
      </c>
      <c r="AJ53" s="114">
        <f t="shared" si="32"/>
        <v>0.83639002302536714</v>
      </c>
      <c r="AK53" s="115">
        <f t="shared" si="33"/>
        <v>0.76746813784005208</v>
      </c>
    </row>
    <row r="54" spans="1:37" ht="14" x14ac:dyDescent="0.3">
      <c r="A54" s="58" t="s">
        <v>0</v>
      </c>
      <c r="B54" s="59" t="s">
        <v>322</v>
      </c>
      <c r="C54" s="60" t="s">
        <v>0</v>
      </c>
      <c r="D54" s="80">
        <f>SUM(D49:D53)</f>
        <v>2002661657</v>
      </c>
      <c r="E54" s="81">
        <f>SUM(E49:E53)</f>
        <v>402911437</v>
      </c>
      <c r="F54" s="82">
        <f t="shared" si="17"/>
        <v>2405573094</v>
      </c>
      <c r="G54" s="80">
        <f>SUM(G49:G53)</f>
        <v>2061986618</v>
      </c>
      <c r="H54" s="81">
        <f>SUM(H49:H53)</f>
        <v>477715246</v>
      </c>
      <c r="I54" s="82">
        <f t="shared" si="18"/>
        <v>2539701864</v>
      </c>
      <c r="J54" s="80">
        <f>SUM(J49:J53)</f>
        <v>514583275</v>
      </c>
      <c r="K54" s="81">
        <f>SUM(K49:K53)</f>
        <v>-3359884079</v>
      </c>
      <c r="L54" s="81">
        <f t="shared" si="19"/>
        <v>-2845300804</v>
      </c>
      <c r="M54" s="96">
        <f t="shared" si="20"/>
        <v>-1.1827954058418646</v>
      </c>
      <c r="N54" s="80">
        <f>SUM(N49:N53)</f>
        <v>599056747</v>
      </c>
      <c r="O54" s="81">
        <f>SUM(O49:O53)</f>
        <v>3322003658</v>
      </c>
      <c r="P54" s="81">
        <f t="shared" si="21"/>
        <v>3921060405</v>
      </c>
      <c r="Q54" s="96">
        <f t="shared" si="22"/>
        <v>1.6299901319897288</v>
      </c>
      <c r="R54" s="80">
        <f>SUM(R49:R53)</f>
        <v>495398277</v>
      </c>
      <c r="S54" s="81">
        <f>SUM(S49:S53)</f>
        <v>165920472</v>
      </c>
      <c r="T54" s="81">
        <f t="shared" si="23"/>
        <v>661318749</v>
      </c>
      <c r="U54" s="96">
        <f t="shared" si="24"/>
        <v>0.26039227610694071</v>
      </c>
      <c r="V54" s="80">
        <f>SUM(V49:V53)</f>
        <v>0</v>
      </c>
      <c r="W54" s="81">
        <f>SUM(W49:W53)</f>
        <v>0</v>
      </c>
      <c r="X54" s="81">
        <f t="shared" si="25"/>
        <v>0</v>
      </c>
      <c r="Y54" s="96">
        <f t="shared" si="26"/>
        <v>0</v>
      </c>
      <c r="Z54" s="80">
        <f t="shared" si="27"/>
        <v>1609038299</v>
      </c>
      <c r="AA54" s="81">
        <f t="shared" si="28"/>
        <v>128040051</v>
      </c>
      <c r="AB54" s="81">
        <f t="shared" si="29"/>
        <v>1737078350</v>
      </c>
      <c r="AC54" s="96">
        <f t="shared" si="30"/>
        <v>0.6839693960235641</v>
      </c>
      <c r="AD54" s="80">
        <f>SUM(AD49:AD53)</f>
        <v>441160912</v>
      </c>
      <c r="AE54" s="81">
        <f>SUM(AE49:AE53)</f>
        <v>46217696</v>
      </c>
      <c r="AF54" s="81">
        <f t="shared" si="31"/>
        <v>487378608</v>
      </c>
      <c r="AG54" s="81">
        <f>SUM(AG49:AG53)</f>
        <v>2311677752</v>
      </c>
      <c r="AH54" s="81">
        <f>SUM(AH49:AH53)</f>
        <v>2386617841</v>
      </c>
      <c r="AI54" s="82">
        <f>SUM(AI49:AI53)</f>
        <v>1722843812</v>
      </c>
      <c r="AJ54" s="116">
        <f t="shared" si="32"/>
        <v>0.72187670032589857</v>
      </c>
      <c r="AK54" s="117">
        <f t="shared" si="33"/>
        <v>0.35688915792545406</v>
      </c>
    </row>
    <row r="55" spans="1:37" ht="13" x14ac:dyDescent="0.3">
      <c r="A55" s="55" t="s">
        <v>101</v>
      </c>
      <c r="B55" s="56" t="s">
        <v>323</v>
      </c>
      <c r="C55" s="57" t="s">
        <v>324</v>
      </c>
      <c r="D55" s="77">
        <v>261865431</v>
      </c>
      <c r="E55" s="78">
        <v>35346390</v>
      </c>
      <c r="F55" s="79">
        <f t="shared" si="17"/>
        <v>297211821</v>
      </c>
      <c r="G55" s="77">
        <v>275588864</v>
      </c>
      <c r="H55" s="78">
        <v>59098159</v>
      </c>
      <c r="I55" s="79">
        <f t="shared" si="18"/>
        <v>334687023</v>
      </c>
      <c r="J55" s="77">
        <v>57658177</v>
      </c>
      <c r="K55" s="78">
        <v>7246190</v>
      </c>
      <c r="L55" s="78">
        <f t="shared" si="19"/>
        <v>64904367</v>
      </c>
      <c r="M55" s="95">
        <f t="shared" si="20"/>
        <v>0.21837747496590992</v>
      </c>
      <c r="N55" s="77">
        <v>79779944</v>
      </c>
      <c r="O55" s="78">
        <v>17412567</v>
      </c>
      <c r="P55" s="78">
        <f t="shared" si="21"/>
        <v>97192511</v>
      </c>
      <c r="Q55" s="95">
        <f t="shared" si="22"/>
        <v>0.32701428453614567</v>
      </c>
      <c r="R55" s="77">
        <v>66154605</v>
      </c>
      <c r="S55" s="78">
        <v>2363805</v>
      </c>
      <c r="T55" s="78">
        <f t="shared" si="23"/>
        <v>68518410</v>
      </c>
      <c r="U55" s="95">
        <f t="shared" si="24"/>
        <v>0.20472383239071687</v>
      </c>
      <c r="V55" s="77">
        <v>0</v>
      </c>
      <c r="W55" s="78">
        <v>0</v>
      </c>
      <c r="X55" s="78">
        <f t="shared" si="25"/>
        <v>0</v>
      </c>
      <c r="Y55" s="95">
        <f t="shared" si="26"/>
        <v>0</v>
      </c>
      <c r="Z55" s="77">
        <f t="shared" si="27"/>
        <v>203592726</v>
      </c>
      <c r="AA55" s="78">
        <f t="shared" si="28"/>
        <v>27022562</v>
      </c>
      <c r="AB55" s="78">
        <f t="shared" si="29"/>
        <v>230615288</v>
      </c>
      <c r="AC55" s="95">
        <f t="shared" si="30"/>
        <v>0.68904759417576822</v>
      </c>
      <c r="AD55" s="77">
        <v>64185637</v>
      </c>
      <c r="AE55" s="78">
        <v>-4346974</v>
      </c>
      <c r="AF55" s="78">
        <f t="shared" si="31"/>
        <v>59838663</v>
      </c>
      <c r="AG55" s="78">
        <v>288697384</v>
      </c>
      <c r="AH55" s="78">
        <v>307051785</v>
      </c>
      <c r="AI55" s="79">
        <v>210111905</v>
      </c>
      <c r="AJ55" s="114">
        <f t="shared" si="32"/>
        <v>0.68428817308454992</v>
      </c>
      <c r="AK55" s="115">
        <f t="shared" si="33"/>
        <v>0.14505248889000066</v>
      </c>
    </row>
    <row r="56" spans="1:37" ht="13" x14ac:dyDescent="0.3">
      <c r="A56" s="55" t="s">
        <v>101</v>
      </c>
      <c r="B56" s="56" t="s">
        <v>71</v>
      </c>
      <c r="C56" s="57" t="s">
        <v>72</v>
      </c>
      <c r="D56" s="77">
        <v>6008928300</v>
      </c>
      <c r="E56" s="78">
        <v>457358700</v>
      </c>
      <c r="F56" s="79">
        <f t="shared" si="17"/>
        <v>6466287000</v>
      </c>
      <c r="G56" s="77">
        <v>5982453105</v>
      </c>
      <c r="H56" s="78">
        <v>510867501</v>
      </c>
      <c r="I56" s="79">
        <f t="shared" si="18"/>
        <v>6493320606</v>
      </c>
      <c r="J56" s="77">
        <v>1428323380</v>
      </c>
      <c r="K56" s="78">
        <v>59874669</v>
      </c>
      <c r="L56" s="78">
        <f t="shared" si="19"/>
        <v>1488198049</v>
      </c>
      <c r="M56" s="95">
        <f t="shared" si="20"/>
        <v>0.23014723116991251</v>
      </c>
      <c r="N56" s="77">
        <v>1435647720</v>
      </c>
      <c r="O56" s="78">
        <v>103724826</v>
      </c>
      <c r="P56" s="78">
        <f t="shared" si="21"/>
        <v>1539372546</v>
      </c>
      <c r="Q56" s="95">
        <f t="shared" si="22"/>
        <v>0.23806127782450734</v>
      </c>
      <c r="R56" s="77">
        <v>1365894707</v>
      </c>
      <c r="S56" s="78">
        <v>82958714</v>
      </c>
      <c r="T56" s="78">
        <f t="shared" si="23"/>
        <v>1448853421</v>
      </c>
      <c r="U56" s="95">
        <f t="shared" si="24"/>
        <v>0.22312981429889989</v>
      </c>
      <c r="V56" s="77">
        <v>0</v>
      </c>
      <c r="W56" s="78">
        <v>0</v>
      </c>
      <c r="X56" s="78">
        <f t="shared" si="25"/>
        <v>0</v>
      </c>
      <c r="Y56" s="95">
        <f t="shared" si="26"/>
        <v>0</v>
      </c>
      <c r="Z56" s="77">
        <f t="shared" si="27"/>
        <v>4229865807</v>
      </c>
      <c r="AA56" s="78">
        <f t="shared" si="28"/>
        <v>246558209</v>
      </c>
      <c r="AB56" s="78">
        <f t="shared" si="29"/>
        <v>4476424016</v>
      </c>
      <c r="AC56" s="95">
        <f t="shared" si="30"/>
        <v>0.68938903338049651</v>
      </c>
      <c r="AD56" s="77">
        <v>1276348746</v>
      </c>
      <c r="AE56" s="78">
        <v>92546498</v>
      </c>
      <c r="AF56" s="78">
        <f t="shared" si="31"/>
        <v>1368895244</v>
      </c>
      <c r="AG56" s="78">
        <v>6200912300</v>
      </c>
      <c r="AH56" s="78">
        <v>6251722397</v>
      </c>
      <c r="AI56" s="79">
        <v>4526728900</v>
      </c>
      <c r="AJ56" s="114">
        <f t="shared" si="32"/>
        <v>0.72407708028946249</v>
      </c>
      <c r="AK56" s="115">
        <f t="shared" si="33"/>
        <v>5.8410734751592086E-2</v>
      </c>
    </row>
    <row r="57" spans="1:37" ht="13" x14ac:dyDescent="0.3">
      <c r="A57" s="55" t="s">
        <v>101</v>
      </c>
      <c r="B57" s="56" t="s">
        <v>325</v>
      </c>
      <c r="C57" s="57" t="s">
        <v>326</v>
      </c>
      <c r="D57" s="77">
        <v>571739468</v>
      </c>
      <c r="E57" s="78">
        <v>49222330</v>
      </c>
      <c r="F57" s="79">
        <f t="shared" si="17"/>
        <v>620961798</v>
      </c>
      <c r="G57" s="77">
        <v>583374648</v>
      </c>
      <c r="H57" s="78">
        <v>51865690</v>
      </c>
      <c r="I57" s="79">
        <f t="shared" si="18"/>
        <v>635240338</v>
      </c>
      <c r="J57" s="77">
        <v>133240770</v>
      </c>
      <c r="K57" s="78">
        <v>57301654</v>
      </c>
      <c r="L57" s="78">
        <f t="shared" si="19"/>
        <v>190542424</v>
      </c>
      <c r="M57" s="95">
        <f t="shared" si="20"/>
        <v>0.30685047713675939</v>
      </c>
      <c r="N57" s="77">
        <v>130313366</v>
      </c>
      <c r="O57" s="78">
        <v>-21507246</v>
      </c>
      <c r="P57" s="78">
        <f t="shared" si="21"/>
        <v>108806120</v>
      </c>
      <c r="Q57" s="95">
        <f t="shared" si="22"/>
        <v>0.1752219224281491</v>
      </c>
      <c r="R57" s="77">
        <v>132750265</v>
      </c>
      <c r="S57" s="78">
        <v>8909288</v>
      </c>
      <c r="T57" s="78">
        <f t="shared" si="23"/>
        <v>141659553</v>
      </c>
      <c r="U57" s="95">
        <f t="shared" si="24"/>
        <v>0.22300150750187403</v>
      </c>
      <c r="V57" s="77">
        <v>0</v>
      </c>
      <c r="W57" s="78">
        <v>0</v>
      </c>
      <c r="X57" s="78">
        <f t="shared" si="25"/>
        <v>0</v>
      </c>
      <c r="Y57" s="95">
        <f t="shared" si="26"/>
        <v>0</v>
      </c>
      <c r="Z57" s="77">
        <f t="shared" si="27"/>
        <v>396304401</v>
      </c>
      <c r="AA57" s="78">
        <f t="shared" si="28"/>
        <v>44703696</v>
      </c>
      <c r="AB57" s="78">
        <f t="shared" si="29"/>
        <v>441008097</v>
      </c>
      <c r="AC57" s="95">
        <f t="shared" si="30"/>
        <v>0.69423818139206395</v>
      </c>
      <c r="AD57" s="77">
        <v>137959505</v>
      </c>
      <c r="AE57" s="78">
        <v>11938441</v>
      </c>
      <c r="AF57" s="78">
        <f t="shared" si="31"/>
        <v>149897946</v>
      </c>
      <c r="AG57" s="78">
        <v>606985020</v>
      </c>
      <c r="AH57" s="78">
        <v>664158855</v>
      </c>
      <c r="AI57" s="79">
        <v>433643728</v>
      </c>
      <c r="AJ57" s="114">
        <f t="shared" si="32"/>
        <v>0.65292169898118724</v>
      </c>
      <c r="AK57" s="115">
        <f t="shared" si="33"/>
        <v>-5.4960012594168606E-2</v>
      </c>
    </row>
    <row r="58" spans="1:37" ht="13" x14ac:dyDescent="0.3">
      <c r="A58" s="55" t="s">
        <v>101</v>
      </c>
      <c r="B58" s="56" t="s">
        <v>327</v>
      </c>
      <c r="C58" s="57" t="s">
        <v>328</v>
      </c>
      <c r="D58" s="77">
        <v>197636055</v>
      </c>
      <c r="E58" s="78">
        <v>34949566</v>
      </c>
      <c r="F58" s="79">
        <f t="shared" si="17"/>
        <v>232585621</v>
      </c>
      <c r="G58" s="77">
        <v>197636055</v>
      </c>
      <c r="H58" s="78">
        <v>34949566</v>
      </c>
      <c r="I58" s="79">
        <f t="shared" si="18"/>
        <v>232585621</v>
      </c>
      <c r="J58" s="77">
        <v>47887572</v>
      </c>
      <c r="K58" s="78">
        <v>4593580</v>
      </c>
      <c r="L58" s="78">
        <f t="shared" si="19"/>
        <v>52481152</v>
      </c>
      <c r="M58" s="95">
        <f t="shared" si="20"/>
        <v>0.22564228938297093</v>
      </c>
      <c r="N58" s="77">
        <v>65933528</v>
      </c>
      <c r="O58" s="78">
        <v>14480578</v>
      </c>
      <c r="P58" s="78">
        <f t="shared" si="21"/>
        <v>80414106</v>
      </c>
      <c r="Q58" s="95">
        <f t="shared" si="22"/>
        <v>0.34573979962415646</v>
      </c>
      <c r="R58" s="77">
        <v>58720442</v>
      </c>
      <c r="S58" s="78">
        <v>5195048</v>
      </c>
      <c r="T58" s="78">
        <f t="shared" si="23"/>
        <v>63915490</v>
      </c>
      <c r="U58" s="95">
        <f t="shared" si="24"/>
        <v>0.27480413331312514</v>
      </c>
      <c r="V58" s="77">
        <v>0</v>
      </c>
      <c r="W58" s="78">
        <v>0</v>
      </c>
      <c r="X58" s="78">
        <f t="shared" si="25"/>
        <v>0</v>
      </c>
      <c r="Y58" s="95">
        <f t="shared" si="26"/>
        <v>0</v>
      </c>
      <c r="Z58" s="77">
        <f t="shared" si="27"/>
        <v>172541542</v>
      </c>
      <c r="AA58" s="78">
        <f t="shared" si="28"/>
        <v>24269206</v>
      </c>
      <c r="AB58" s="78">
        <f t="shared" si="29"/>
        <v>196810748</v>
      </c>
      <c r="AC58" s="95">
        <f t="shared" si="30"/>
        <v>0.84618622232025253</v>
      </c>
      <c r="AD58" s="77">
        <v>42558789</v>
      </c>
      <c r="AE58" s="78">
        <v>9135543</v>
      </c>
      <c r="AF58" s="78">
        <f t="shared" si="31"/>
        <v>51694332</v>
      </c>
      <c r="AG58" s="78">
        <v>218089776</v>
      </c>
      <c r="AH58" s="78">
        <v>225174532</v>
      </c>
      <c r="AI58" s="79">
        <v>190788253</v>
      </c>
      <c r="AJ58" s="114">
        <f t="shared" si="32"/>
        <v>0.84729054971456541</v>
      </c>
      <c r="AK58" s="115">
        <f t="shared" si="33"/>
        <v>0.2364119532485689</v>
      </c>
    </row>
    <row r="59" spans="1:37" ht="13" x14ac:dyDescent="0.3">
      <c r="A59" s="55" t="s">
        <v>101</v>
      </c>
      <c r="B59" s="56" t="s">
        <v>329</v>
      </c>
      <c r="C59" s="57" t="s">
        <v>330</v>
      </c>
      <c r="D59" s="77">
        <v>249076606</v>
      </c>
      <c r="E59" s="78">
        <v>41158784</v>
      </c>
      <c r="F59" s="79">
        <f t="shared" si="17"/>
        <v>290235390</v>
      </c>
      <c r="G59" s="77">
        <v>250811288</v>
      </c>
      <c r="H59" s="78">
        <v>54048184</v>
      </c>
      <c r="I59" s="79">
        <f t="shared" si="18"/>
        <v>304859472</v>
      </c>
      <c r="J59" s="77">
        <v>52420338</v>
      </c>
      <c r="K59" s="78">
        <v>7950316</v>
      </c>
      <c r="L59" s="78">
        <f t="shared" si="19"/>
        <v>60370654</v>
      </c>
      <c r="M59" s="95">
        <f t="shared" si="20"/>
        <v>0.20800583278283188</v>
      </c>
      <c r="N59" s="77">
        <v>58756565</v>
      </c>
      <c r="O59" s="78">
        <v>12038876</v>
      </c>
      <c r="P59" s="78">
        <f t="shared" si="21"/>
        <v>70795441</v>
      </c>
      <c r="Q59" s="95">
        <f t="shared" si="22"/>
        <v>0.2439242195791492</v>
      </c>
      <c r="R59" s="77">
        <v>55830960</v>
      </c>
      <c r="S59" s="78">
        <v>10484474</v>
      </c>
      <c r="T59" s="78">
        <f t="shared" si="23"/>
        <v>66315434</v>
      </c>
      <c r="U59" s="95">
        <f t="shared" si="24"/>
        <v>0.21752787789385136</v>
      </c>
      <c r="V59" s="77">
        <v>0</v>
      </c>
      <c r="W59" s="78">
        <v>0</v>
      </c>
      <c r="X59" s="78">
        <f t="shared" si="25"/>
        <v>0</v>
      </c>
      <c r="Y59" s="95">
        <f t="shared" si="26"/>
        <v>0</v>
      </c>
      <c r="Z59" s="77">
        <f t="shared" si="27"/>
        <v>167007863</v>
      </c>
      <c r="AA59" s="78">
        <f t="shared" si="28"/>
        <v>30473666</v>
      </c>
      <c r="AB59" s="78">
        <f t="shared" si="29"/>
        <v>197481529</v>
      </c>
      <c r="AC59" s="95">
        <f t="shared" si="30"/>
        <v>0.64777888547940543</v>
      </c>
      <c r="AD59" s="77">
        <v>51489111</v>
      </c>
      <c r="AE59" s="78">
        <v>7149173</v>
      </c>
      <c r="AF59" s="78">
        <f t="shared" si="31"/>
        <v>58638284</v>
      </c>
      <c r="AG59" s="78">
        <v>254226263</v>
      </c>
      <c r="AH59" s="78">
        <v>260121906</v>
      </c>
      <c r="AI59" s="79">
        <v>179917591</v>
      </c>
      <c r="AJ59" s="114">
        <f t="shared" si="32"/>
        <v>0.69166643350675738</v>
      </c>
      <c r="AK59" s="115">
        <f t="shared" si="33"/>
        <v>0.13092385172799403</v>
      </c>
    </row>
    <row r="60" spans="1:37" ht="13" x14ac:dyDescent="0.3">
      <c r="A60" s="55" t="s">
        <v>116</v>
      </c>
      <c r="B60" s="56" t="s">
        <v>331</v>
      </c>
      <c r="C60" s="57" t="s">
        <v>332</v>
      </c>
      <c r="D60" s="77">
        <v>1187481633</v>
      </c>
      <c r="E60" s="78">
        <v>413162913</v>
      </c>
      <c r="F60" s="79">
        <f t="shared" si="17"/>
        <v>1600644546</v>
      </c>
      <c r="G60" s="77">
        <v>1175815329</v>
      </c>
      <c r="H60" s="78">
        <v>453267396</v>
      </c>
      <c r="I60" s="79">
        <f t="shared" si="18"/>
        <v>1629082725</v>
      </c>
      <c r="J60" s="77">
        <v>284930962</v>
      </c>
      <c r="K60" s="78">
        <v>113718912</v>
      </c>
      <c r="L60" s="78">
        <f t="shared" si="19"/>
        <v>398649874</v>
      </c>
      <c r="M60" s="95">
        <f t="shared" si="20"/>
        <v>0.24905584128357752</v>
      </c>
      <c r="N60" s="77">
        <v>298032238</v>
      </c>
      <c r="O60" s="78">
        <v>157467625</v>
      </c>
      <c r="P60" s="78">
        <f t="shared" si="21"/>
        <v>455499863</v>
      </c>
      <c r="Q60" s="95">
        <f t="shared" si="22"/>
        <v>0.28457277672190939</v>
      </c>
      <c r="R60" s="77">
        <v>196968553</v>
      </c>
      <c r="S60" s="78">
        <v>44640338</v>
      </c>
      <c r="T60" s="78">
        <f t="shared" si="23"/>
        <v>241608891</v>
      </c>
      <c r="U60" s="95">
        <f t="shared" si="24"/>
        <v>0.14830977413992283</v>
      </c>
      <c r="V60" s="77">
        <v>0</v>
      </c>
      <c r="W60" s="78">
        <v>0</v>
      </c>
      <c r="X60" s="78">
        <f t="shared" si="25"/>
        <v>0</v>
      </c>
      <c r="Y60" s="95">
        <f t="shared" si="26"/>
        <v>0</v>
      </c>
      <c r="Z60" s="77">
        <f t="shared" si="27"/>
        <v>779931753</v>
      </c>
      <c r="AA60" s="78">
        <f t="shared" si="28"/>
        <v>315826875</v>
      </c>
      <c r="AB60" s="78">
        <f t="shared" si="29"/>
        <v>1095758628</v>
      </c>
      <c r="AC60" s="95">
        <f t="shared" si="30"/>
        <v>0.67262307259442577</v>
      </c>
      <c r="AD60" s="77">
        <v>232227815</v>
      </c>
      <c r="AE60" s="78">
        <v>96596823</v>
      </c>
      <c r="AF60" s="78">
        <f t="shared" si="31"/>
        <v>328824638</v>
      </c>
      <c r="AG60" s="78">
        <v>1657777265</v>
      </c>
      <c r="AH60" s="78">
        <v>1626380897</v>
      </c>
      <c r="AI60" s="79">
        <v>1105954724</v>
      </c>
      <c r="AJ60" s="114">
        <f t="shared" si="32"/>
        <v>0.6800096619678877</v>
      </c>
      <c r="AK60" s="115">
        <f t="shared" si="33"/>
        <v>-0.26523483012243143</v>
      </c>
    </row>
    <row r="61" spans="1:37" ht="14" x14ac:dyDescent="0.3">
      <c r="A61" s="58" t="s">
        <v>0</v>
      </c>
      <c r="B61" s="59" t="s">
        <v>333</v>
      </c>
      <c r="C61" s="60" t="s">
        <v>0</v>
      </c>
      <c r="D61" s="80">
        <f>SUM(D55:D60)</f>
        <v>8476727493</v>
      </c>
      <c r="E61" s="81">
        <f>SUM(E55:E60)</f>
        <v>1031198683</v>
      </c>
      <c r="F61" s="82">
        <f t="shared" si="17"/>
        <v>9507926176</v>
      </c>
      <c r="G61" s="80">
        <f>SUM(G55:G60)</f>
        <v>8465679289</v>
      </c>
      <c r="H61" s="81">
        <f>SUM(H55:H60)</f>
        <v>1164096496</v>
      </c>
      <c r="I61" s="82">
        <f t="shared" si="18"/>
        <v>9629775785</v>
      </c>
      <c r="J61" s="80">
        <f>SUM(J55:J60)</f>
        <v>2004461199</v>
      </c>
      <c r="K61" s="81">
        <f>SUM(K55:K60)</f>
        <v>250685321</v>
      </c>
      <c r="L61" s="81">
        <f t="shared" si="19"/>
        <v>2255146520</v>
      </c>
      <c r="M61" s="96">
        <f t="shared" si="20"/>
        <v>0.23718595183168995</v>
      </c>
      <c r="N61" s="80">
        <f>SUM(N55:N60)</f>
        <v>2068463361</v>
      </c>
      <c r="O61" s="81">
        <f>SUM(O55:O60)</f>
        <v>283617226</v>
      </c>
      <c r="P61" s="81">
        <f t="shared" si="21"/>
        <v>2352080587</v>
      </c>
      <c r="Q61" s="96">
        <f t="shared" si="22"/>
        <v>0.24738103172668133</v>
      </c>
      <c r="R61" s="80">
        <f>SUM(R55:R60)</f>
        <v>1876319532</v>
      </c>
      <c r="S61" s="81">
        <f>SUM(S55:S60)</f>
        <v>154551667</v>
      </c>
      <c r="T61" s="81">
        <f t="shared" si="23"/>
        <v>2030871199</v>
      </c>
      <c r="U61" s="96">
        <f t="shared" si="24"/>
        <v>0.21089496207828892</v>
      </c>
      <c r="V61" s="80">
        <f>SUM(V55:V60)</f>
        <v>0</v>
      </c>
      <c r="W61" s="81">
        <f>SUM(W55:W60)</f>
        <v>0</v>
      </c>
      <c r="X61" s="81">
        <f t="shared" si="25"/>
        <v>0</v>
      </c>
      <c r="Y61" s="96">
        <f t="shared" si="26"/>
        <v>0</v>
      </c>
      <c r="Z61" s="80">
        <f t="shared" si="27"/>
        <v>5949244092</v>
      </c>
      <c r="AA61" s="81">
        <f t="shared" si="28"/>
        <v>688854214</v>
      </c>
      <c r="AB61" s="81">
        <f t="shared" si="29"/>
        <v>6638098306</v>
      </c>
      <c r="AC61" s="96">
        <f t="shared" si="30"/>
        <v>0.68933051549756308</v>
      </c>
      <c r="AD61" s="80">
        <f>SUM(AD55:AD60)</f>
        <v>1804769603</v>
      </c>
      <c r="AE61" s="81">
        <f>SUM(AE55:AE60)</f>
        <v>213019504</v>
      </c>
      <c r="AF61" s="81">
        <f t="shared" si="31"/>
        <v>2017789107</v>
      </c>
      <c r="AG61" s="81">
        <f>SUM(AG55:AG60)</f>
        <v>9226688008</v>
      </c>
      <c r="AH61" s="81">
        <f>SUM(AH55:AH60)</f>
        <v>9334610372</v>
      </c>
      <c r="AI61" s="82">
        <f>SUM(AI55:AI60)</f>
        <v>6647145101</v>
      </c>
      <c r="AJ61" s="116">
        <f t="shared" si="32"/>
        <v>0.71209668492845801</v>
      </c>
      <c r="AK61" s="117">
        <f t="shared" si="33"/>
        <v>6.4833792365199816E-3</v>
      </c>
    </row>
    <row r="62" spans="1:37" ht="13" x14ac:dyDescent="0.3">
      <c r="A62" s="55" t="s">
        <v>101</v>
      </c>
      <c r="B62" s="56" t="s">
        <v>334</v>
      </c>
      <c r="C62" s="57" t="s">
        <v>335</v>
      </c>
      <c r="D62" s="77">
        <v>487943906</v>
      </c>
      <c r="E62" s="78">
        <v>130595842</v>
      </c>
      <c r="F62" s="79">
        <f t="shared" si="17"/>
        <v>618539748</v>
      </c>
      <c r="G62" s="77">
        <v>504021015</v>
      </c>
      <c r="H62" s="78">
        <v>126748887</v>
      </c>
      <c r="I62" s="79">
        <f t="shared" si="18"/>
        <v>630769902</v>
      </c>
      <c r="J62" s="77">
        <v>106740631</v>
      </c>
      <c r="K62" s="78">
        <v>17420276</v>
      </c>
      <c r="L62" s="78">
        <f t="shared" si="19"/>
        <v>124160907</v>
      </c>
      <c r="M62" s="95">
        <f t="shared" si="20"/>
        <v>0.20073230120047192</v>
      </c>
      <c r="N62" s="77">
        <v>131951544</v>
      </c>
      <c r="O62" s="78">
        <v>26463170</v>
      </c>
      <c r="P62" s="78">
        <f t="shared" si="21"/>
        <v>158414714</v>
      </c>
      <c r="Q62" s="95">
        <f t="shared" si="22"/>
        <v>0.25611080696466415</v>
      </c>
      <c r="R62" s="77">
        <v>106911641</v>
      </c>
      <c r="S62" s="78">
        <v>22417934</v>
      </c>
      <c r="T62" s="78">
        <f t="shared" si="23"/>
        <v>129329575</v>
      </c>
      <c r="U62" s="95">
        <f t="shared" si="24"/>
        <v>0.20503447388648546</v>
      </c>
      <c r="V62" s="77">
        <v>0</v>
      </c>
      <c r="W62" s="78">
        <v>0</v>
      </c>
      <c r="X62" s="78">
        <f t="shared" si="25"/>
        <v>0</v>
      </c>
      <c r="Y62" s="95">
        <f t="shared" si="26"/>
        <v>0</v>
      </c>
      <c r="Z62" s="77">
        <f t="shared" si="27"/>
        <v>345603816</v>
      </c>
      <c r="AA62" s="78">
        <f t="shared" si="28"/>
        <v>66301380</v>
      </c>
      <c r="AB62" s="78">
        <f t="shared" si="29"/>
        <v>411905196</v>
      </c>
      <c r="AC62" s="95">
        <f t="shared" si="30"/>
        <v>0.65301973777436195</v>
      </c>
      <c r="AD62" s="77">
        <v>94677544</v>
      </c>
      <c r="AE62" s="78">
        <v>562385996</v>
      </c>
      <c r="AF62" s="78">
        <f t="shared" si="31"/>
        <v>657063540</v>
      </c>
      <c r="AG62" s="78">
        <v>570630608</v>
      </c>
      <c r="AH62" s="78">
        <v>597514407</v>
      </c>
      <c r="AI62" s="79">
        <v>396827203</v>
      </c>
      <c r="AJ62" s="114">
        <f t="shared" si="32"/>
        <v>0.66412993285365252</v>
      </c>
      <c r="AK62" s="115">
        <f t="shared" si="33"/>
        <v>-0.80317036766337702</v>
      </c>
    </row>
    <row r="63" spans="1:37" ht="13" x14ac:dyDescent="0.3">
      <c r="A63" s="55" t="s">
        <v>101</v>
      </c>
      <c r="B63" s="56" t="s">
        <v>336</v>
      </c>
      <c r="C63" s="57" t="s">
        <v>337</v>
      </c>
      <c r="D63" s="77">
        <v>3011642187</v>
      </c>
      <c r="E63" s="78">
        <v>230796621</v>
      </c>
      <c r="F63" s="79">
        <f t="shared" si="17"/>
        <v>3242438808</v>
      </c>
      <c r="G63" s="77">
        <v>3228141457</v>
      </c>
      <c r="H63" s="78">
        <v>272788675</v>
      </c>
      <c r="I63" s="79">
        <f t="shared" si="18"/>
        <v>3500930132</v>
      </c>
      <c r="J63" s="77">
        <v>660448325</v>
      </c>
      <c r="K63" s="78">
        <v>37551012</v>
      </c>
      <c r="L63" s="78">
        <f t="shared" si="19"/>
        <v>697999337</v>
      </c>
      <c r="M63" s="95">
        <f t="shared" si="20"/>
        <v>0.21526985652831479</v>
      </c>
      <c r="N63" s="77">
        <v>736077662</v>
      </c>
      <c r="O63" s="78">
        <v>55679423</v>
      </c>
      <c r="P63" s="78">
        <f t="shared" si="21"/>
        <v>791757085</v>
      </c>
      <c r="Q63" s="95">
        <f t="shared" si="22"/>
        <v>0.24418566760504923</v>
      </c>
      <c r="R63" s="77">
        <v>773365803</v>
      </c>
      <c r="S63" s="78">
        <v>31999747</v>
      </c>
      <c r="T63" s="78">
        <f t="shared" si="23"/>
        <v>805365550</v>
      </c>
      <c r="U63" s="95">
        <f t="shared" si="24"/>
        <v>0.23004330838785217</v>
      </c>
      <c r="V63" s="77">
        <v>0</v>
      </c>
      <c r="W63" s="78">
        <v>0</v>
      </c>
      <c r="X63" s="78">
        <f t="shared" si="25"/>
        <v>0</v>
      </c>
      <c r="Y63" s="95">
        <f t="shared" si="26"/>
        <v>0</v>
      </c>
      <c r="Z63" s="77">
        <f t="shared" si="27"/>
        <v>2169891790</v>
      </c>
      <c r="AA63" s="78">
        <f t="shared" si="28"/>
        <v>125230182</v>
      </c>
      <c r="AB63" s="78">
        <f t="shared" si="29"/>
        <v>2295121972</v>
      </c>
      <c r="AC63" s="95">
        <f t="shared" si="30"/>
        <v>0.6555749145124613</v>
      </c>
      <c r="AD63" s="77">
        <v>618466251</v>
      </c>
      <c r="AE63" s="78">
        <v>47160422</v>
      </c>
      <c r="AF63" s="78">
        <f t="shared" si="31"/>
        <v>665626673</v>
      </c>
      <c r="AG63" s="78">
        <v>3044709747</v>
      </c>
      <c r="AH63" s="78">
        <v>3602260897</v>
      </c>
      <c r="AI63" s="79">
        <v>2249074599</v>
      </c>
      <c r="AJ63" s="114">
        <f t="shared" si="32"/>
        <v>0.62435083501948807</v>
      </c>
      <c r="AK63" s="115">
        <f t="shared" si="33"/>
        <v>0.20993581337447398</v>
      </c>
    </row>
    <row r="64" spans="1:37" ht="13" x14ac:dyDescent="0.3">
      <c r="A64" s="55" t="s">
        <v>101</v>
      </c>
      <c r="B64" s="56" t="s">
        <v>338</v>
      </c>
      <c r="C64" s="57" t="s">
        <v>339</v>
      </c>
      <c r="D64" s="77">
        <v>250264190</v>
      </c>
      <c r="E64" s="78">
        <v>68805021</v>
      </c>
      <c r="F64" s="79">
        <f t="shared" si="17"/>
        <v>319069211</v>
      </c>
      <c r="G64" s="77">
        <v>250525586</v>
      </c>
      <c r="H64" s="78">
        <v>64002135</v>
      </c>
      <c r="I64" s="79">
        <f t="shared" si="18"/>
        <v>314527721</v>
      </c>
      <c r="J64" s="77">
        <v>63421745</v>
      </c>
      <c r="K64" s="78">
        <v>-60885903</v>
      </c>
      <c r="L64" s="78">
        <f t="shared" si="19"/>
        <v>2535842</v>
      </c>
      <c r="M64" s="95">
        <f t="shared" si="20"/>
        <v>7.9476236270255487E-3</v>
      </c>
      <c r="N64" s="77">
        <v>71569930</v>
      </c>
      <c r="O64" s="78">
        <v>95087345</v>
      </c>
      <c r="P64" s="78">
        <f t="shared" si="21"/>
        <v>166657275</v>
      </c>
      <c r="Q64" s="95">
        <f t="shared" si="22"/>
        <v>0.52232327424409497</v>
      </c>
      <c r="R64" s="77">
        <v>61823766</v>
      </c>
      <c r="S64" s="78">
        <v>10754204</v>
      </c>
      <c r="T64" s="78">
        <f t="shared" si="23"/>
        <v>72577970</v>
      </c>
      <c r="U64" s="95">
        <f t="shared" si="24"/>
        <v>0.23075222040603538</v>
      </c>
      <c r="V64" s="77">
        <v>0</v>
      </c>
      <c r="W64" s="78">
        <v>0</v>
      </c>
      <c r="X64" s="78">
        <f t="shared" si="25"/>
        <v>0</v>
      </c>
      <c r="Y64" s="95">
        <f t="shared" si="26"/>
        <v>0</v>
      </c>
      <c r="Z64" s="77">
        <f t="shared" si="27"/>
        <v>196815441</v>
      </c>
      <c r="AA64" s="78">
        <f t="shared" si="28"/>
        <v>44955646</v>
      </c>
      <c r="AB64" s="78">
        <f t="shared" si="29"/>
        <v>241771087</v>
      </c>
      <c r="AC64" s="95">
        <f t="shared" si="30"/>
        <v>0.76867974063246403</v>
      </c>
      <c r="AD64" s="77">
        <v>62141596</v>
      </c>
      <c r="AE64" s="78">
        <v>18694562</v>
      </c>
      <c r="AF64" s="78">
        <f t="shared" si="31"/>
        <v>80836158</v>
      </c>
      <c r="AG64" s="78">
        <v>302754824</v>
      </c>
      <c r="AH64" s="78">
        <v>349136714</v>
      </c>
      <c r="AI64" s="79">
        <v>254312766</v>
      </c>
      <c r="AJ64" s="114">
        <f t="shared" si="32"/>
        <v>0.72840453553675821</v>
      </c>
      <c r="AK64" s="115">
        <f t="shared" si="33"/>
        <v>-0.10215958061737673</v>
      </c>
    </row>
    <row r="65" spans="1:37" ht="13" x14ac:dyDescent="0.3">
      <c r="A65" s="55" t="s">
        <v>101</v>
      </c>
      <c r="B65" s="56" t="s">
        <v>340</v>
      </c>
      <c r="C65" s="57" t="s">
        <v>341</v>
      </c>
      <c r="D65" s="77">
        <v>179047114</v>
      </c>
      <c r="E65" s="78">
        <v>43417044</v>
      </c>
      <c r="F65" s="79">
        <f t="shared" si="17"/>
        <v>222464158</v>
      </c>
      <c r="G65" s="77">
        <v>181106340</v>
      </c>
      <c r="H65" s="78">
        <v>50329061</v>
      </c>
      <c r="I65" s="79">
        <f t="shared" si="18"/>
        <v>231435401</v>
      </c>
      <c r="J65" s="77">
        <v>37895203</v>
      </c>
      <c r="K65" s="78">
        <v>-61485547</v>
      </c>
      <c r="L65" s="78">
        <f t="shared" si="19"/>
        <v>-23590344</v>
      </c>
      <c r="M65" s="95">
        <f t="shared" si="20"/>
        <v>-0.10604109988809973</v>
      </c>
      <c r="N65" s="77">
        <v>47661038</v>
      </c>
      <c r="O65" s="78">
        <v>25762313</v>
      </c>
      <c r="P65" s="78">
        <f t="shared" si="21"/>
        <v>73423351</v>
      </c>
      <c r="Q65" s="95">
        <f t="shared" si="22"/>
        <v>0.33004575505596728</v>
      </c>
      <c r="R65" s="77">
        <v>41131683</v>
      </c>
      <c r="S65" s="78">
        <v>-55115710</v>
      </c>
      <c r="T65" s="78">
        <f t="shared" si="23"/>
        <v>-13984027</v>
      </c>
      <c r="U65" s="95">
        <f t="shared" si="24"/>
        <v>-6.0423024911387693E-2</v>
      </c>
      <c r="V65" s="77">
        <v>0</v>
      </c>
      <c r="W65" s="78">
        <v>0</v>
      </c>
      <c r="X65" s="78">
        <f t="shared" si="25"/>
        <v>0</v>
      </c>
      <c r="Y65" s="95">
        <f t="shared" si="26"/>
        <v>0</v>
      </c>
      <c r="Z65" s="77">
        <f t="shared" si="27"/>
        <v>126687924</v>
      </c>
      <c r="AA65" s="78">
        <f t="shared" si="28"/>
        <v>-90838944</v>
      </c>
      <c r="AB65" s="78">
        <f t="shared" si="29"/>
        <v>35848980</v>
      </c>
      <c r="AC65" s="95">
        <f t="shared" si="30"/>
        <v>0.15489842887087096</v>
      </c>
      <c r="AD65" s="77">
        <v>34480300</v>
      </c>
      <c r="AE65" s="78">
        <v>1347051</v>
      </c>
      <c r="AF65" s="78">
        <f t="shared" si="31"/>
        <v>35827351</v>
      </c>
      <c r="AG65" s="78">
        <v>192355088</v>
      </c>
      <c r="AH65" s="78">
        <v>217361380</v>
      </c>
      <c r="AI65" s="79">
        <v>135960817</v>
      </c>
      <c r="AJ65" s="114">
        <f t="shared" si="32"/>
        <v>0.62550586033268651</v>
      </c>
      <c r="AK65" s="115">
        <f t="shared" si="33"/>
        <v>-1.3903170792615955</v>
      </c>
    </row>
    <row r="66" spans="1:37" ht="13" x14ac:dyDescent="0.3">
      <c r="A66" s="55" t="s">
        <v>116</v>
      </c>
      <c r="B66" s="56" t="s">
        <v>342</v>
      </c>
      <c r="C66" s="57" t="s">
        <v>343</v>
      </c>
      <c r="D66" s="77">
        <v>1618139668</v>
      </c>
      <c r="E66" s="78">
        <v>357452566</v>
      </c>
      <c r="F66" s="79">
        <f t="shared" si="17"/>
        <v>1975592234</v>
      </c>
      <c r="G66" s="77">
        <v>1620169101</v>
      </c>
      <c r="H66" s="78">
        <v>352986123</v>
      </c>
      <c r="I66" s="79">
        <f t="shared" si="18"/>
        <v>1973155224</v>
      </c>
      <c r="J66" s="77">
        <v>288343700</v>
      </c>
      <c r="K66" s="78">
        <v>47510708</v>
      </c>
      <c r="L66" s="78">
        <f t="shared" si="19"/>
        <v>335854408</v>
      </c>
      <c r="M66" s="95">
        <f t="shared" si="20"/>
        <v>0.17000188714044115</v>
      </c>
      <c r="N66" s="77">
        <v>286754820</v>
      </c>
      <c r="O66" s="78">
        <v>104825407</v>
      </c>
      <c r="P66" s="78">
        <f t="shared" si="21"/>
        <v>391580227</v>
      </c>
      <c r="Q66" s="95">
        <f t="shared" si="22"/>
        <v>0.19820903335257795</v>
      </c>
      <c r="R66" s="77">
        <v>248893852</v>
      </c>
      <c r="S66" s="78">
        <v>69194535</v>
      </c>
      <c r="T66" s="78">
        <f t="shared" si="23"/>
        <v>318088387</v>
      </c>
      <c r="U66" s="95">
        <f t="shared" si="24"/>
        <v>0.16120798968626909</v>
      </c>
      <c r="V66" s="77">
        <v>0</v>
      </c>
      <c r="W66" s="78">
        <v>0</v>
      </c>
      <c r="X66" s="78">
        <f t="shared" si="25"/>
        <v>0</v>
      </c>
      <c r="Y66" s="95">
        <f t="shared" si="26"/>
        <v>0</v>
      </c>
      <c r="Z66" s="77">
        <f t="shared" si="27"/>
        <v>823992372</v>
      </c>
      <c r="AA66" s="78">
        <f t="shared" si="28"/>
        <v>221530650</v>
      </c>
      <c r="AB66" s="78">
        <f t="shared" si="29"/>
        <v>1045523022</v>
      </c>
      <c r="AC66" s="95">
        <f t="shared" si="30"/>
        <v>0.52987368113923916</v>
      </c>
      <c r="AD66" s="77">
        <v>268697287</v>
      </c>
      <c r="AE66" s="78">
        <v>96426444</v>
      </c>
      <c r="AF66" s="78">
        <f t="shared" si="31"/>
        <v>365123731</v>
      </c>
      <c r="AG66" s="78">
        <v>2052229758</v>
      </c>
      <c r="AH66" s="78">
        <v>2059015914</v>
      </c>
      <c r="AI66" s="79">
        <v>1091950331</v>
      </c>
      <c r="AJ66" s="114">
        <f t="shared" si="32"/>
        <v>0.53032631927486895</v>
      </c>
      <c r="AK66" s="115">
        <f t="shared" si="33"/>
        <v>-0.12882028749865071</v>
      </c>
    </row>
    <row r="67" spans="1:37" ht="14" x14ac:dyDescent="0.3">
      <c r="A67" s="58" t="s">
        <v>0</v>
      </c>
      <c r="B67" s="59" t="s">
        <v>344</v>
      </c>
      <c r="C67" s="60" t="s">
        <v>0</v>
      </c>
      <c r="D67" s="80">
        <f>SUM(D62:D66)</f>
        <v>5547037065</v>
      </c>
      <c r="E67" s="81">
        <f>SUM(E62:E66)</f>
        <v>831067094</v>
      </c>
      <c r="F67" s="82">
        <f t="shared" si="17"/>
        <v>6378104159</v>
      </c>
      <c r="G67" s="80">
        <f>SUM(G62:G66)</f>
        <v>5783963499</v>
      </c>
      <c r="H67" s="81">
        <f>SUM(H62:H66)</f>
        <v>866854881</v>
      </c>
      <c r="I67" s="82">
        <f t="shared" si="18"/>
        <v>6650818380</v>
      </c>
      <c r="J67" s="80">
        <f>SUM(J62:J66)</f>
        <v>1156849604</v>
      </c>
      <c r="K67" s="81">
        <f>SUM(K62:K66)</f>
        <v>-19889454</v>
      </c>
      <c r="L67" s="81">
        <f t="shared" si="19"/>
        <v>1136960150</v>
      </c>
      <c r="M67" s="96">
        <f t="shared" si="20"/>
        <v>0.1782598906597756</v>
      </c>
      <c r="N67" s="80">
        <f>SUM(N62:N66)</f>
        <v>1274014994</v>
      </c>
      <c r="O67" s="81">
        <f>SUM(O62:O66)</f>
        <v>307817658</v>
      </c>
      <c r="P67" s="81">
        <f t="shared" si="21"/>
        <v>1581832652</v>
      </c>
      <c r="Q67" s="96">
        <f t="shared" si="22"/>
        <v>0.24800984941080201</v>
      </c>
      <c r="R67" s="80">
        <f>SUM(R62:R66)</f>
        <v>1232126745</v>
      </c>
      <c r="S67" s="81">
        <f>SUM(S62:S66)</f>
        <v>79250710</v>
      </c>
      <c r="T67" s="81">
        <f t="shared" si="23"/>
        <v>1311377455</v>
      </c>
      <c r="U67" s="96">
        <f t="shared" si="24"/>
        <v>0.19717535197525571</v>
      </c>
      <c r="V67" s="80">
        <f>SUM(V62:V66)</f>
        <v>0</v>
      </c>
      <c r="W67" s="81">
        <f>SUM(W62:W66)</f>
        <v>0</v>
      </c>
      <c r="X67" s="81">
        <f t="shared" si="25"/>
        <v>0</v>
      </c>
      <c r="Y67" s="96">
        <f t="shared" si="26"/>
        <v>0</v>
      </c>
      <c r="Z67" s="80">
        <f t="shared" si="27"/>
        <v>3662991343</v>
      </c>
      <c r="AA67" s="81">
        <f t="shared" si="28"/>
        <v>367178914</v>
      </c>
      <c r="AB67" s="81">
        <f t="shared" si="29"/>
        <v>4030170257</v>
      </c>
      <c r="AC67" s="96">
        <f t="shared" si="30"/>
        <v>0.60596606714134926</v>
      </c>
      <c r="AD67" s="80">
        <f>SUM(AD62:AD66)</f>
        <v>1078462978</v>
      </c>
      <c r="AE67" s="81">
        <f>SUM(AE62:AE66)</f>
        <v>726014475</v>
      </c>
      <c r="AF67" s="81">
        <f t="shared" si="31"/>
        <v>1804477453</v>
      </c>
      <c r="AG67" s="81">
        <f>SUM(AG62:AG66)</f>
        <v>6162680025</v>
      </c>
      <c r="AH67" s="81">
        <f>SUM(AH62:AH66)</f>
        <v>6825289312</v>
      </c>
      <c r="AI67" s="82">
        <f>SUM(AI62:AI66)</f>
        <v>4128125716</v>
      </c>
      <c r="AJ67" s="116">
        <f t="shared" si="32"/>
        <v>0.60482794608311541</v>
      </c>
      <c r="AK67" s="117">
        <f t="shared" si="33"/>
        <v>-0.27326470451609464</v>
      </c>
    </row>
    <row r="68" spans="1:37" ht="13" x14ac:dyDescent="0.3">
      <c r="A68" s="55" t="s">
        <v>101</v>
      </c>
      <c r="B68" s="56" t="s">
        <v>345</v>
      </c>
      <c r="C68" s="57" t="s">
        <v>346</v>
      </c>
      <c r="D68" s="77">
        <v>529183918</v>
      </c>
      <c r="E68" s="78">
        <v>81216430</v>
      </c>
      <c r="F68" s="79">
        <f t="shared" si="17"/>
        <v>610400348</v>
      </c>
      <c r="G68" s="77">
        <v>526648345</v>
      </c>
      <c r="H68" s="78">
        <v>81988626</v>
      </c>
      <c r="I68" s="79">
        <f t="shared" si="18"/>
        <v>608636971</v>
      </c>
      <c r="J68" s="77">
        <v>164719901</v>
      </c>
      <c r="K68" s="78">
        <v>8522861</v>
      </c>
      <c r="L68" s="78">
        <f t="shared" si="19"/>
        <v>173242762</v>
      </c>
      <c r="M68" s="95">
        <f t="shared" si="20"/>
        <v>0.28381825562130902</v>
      </c>
      <c r="N68" s="77">
        <v>139311673</v>
      </c>
      <c r="O68" s="78">
        <v>21165164</v>
      </c>
      <c r="P68" s="78">
        <f t="shared" si="21"/>
        <v>160476837</v>
      </c>
      <c r="Q68" s="95">
        <f t="shared" si="22"/>
        <v>0.26290423576232952</v>
      </c>
      <c r="R68" s="77">
        <v>122334386</v>
      </c>
      <c r="S68" s="78">
        <v>17486345</v>
      </c>
      <c r="T68" s="78">
        <f t="shared" si="23"/>
        <v>139820731</v>
      </c>
      <c r="U68" s="95">
        <f t="shared" si="24"/>
        <v>0.22972763348613603</v>
      </c>
      <c r="V68" s="77">
        <v>0</v>
      </c>
      <c r="W68" s="78">
        <v>0</v>
      </c>
      <c r="X68" s="78">
        <f t="shared" si="25"/>
        <v>0</v>
      </c>
      <c r="Y68" s="95">
        <f t="shared" si="26"/>
        <v>0</v>
      </c>
      <c r="Z68" s="77">
        <f t="shared" si="27"/>
        <v>426365960</v>
      </c>
      <c r="AA68" s="78">
        <f t="shared" si="28"/>
        <v>47174370</v>
      </c>
      <c r="AB68" s="78">
        <f t="shared" si="29"/>
        <v>473540330</v>
      </c>
      <c r="AC68" s="95">
        <f t="shared" si="30"/>
        <v>0.7780341197840247</v>
      </c>
      <c r="AD68" s="77">
        <v>106157289</v>
      </c>
      <c r="AE68" s="78">
        <v>9279867</v>
      </c>
      <c r="AF68" s="78">
        <f t="shared" si="31"/>
        <v>115437156</v>
      </c>
      <c r="AG68" s="78">
        <v>577493304</v>
      </c>
      <c r="AH68" s="78">
        <v>605271482</v>
      </c>
      <c r="AI68" s="79">
        <v>460457894</v>
      </c>
      <c r="AJ68" s="114">
        <f t="shared" si="32"/>
        <v>0.76074605808043005</v>
      </c>
      <c r="AK68" s="115">
        <f t="shared" si="33"/>
        <v>0.21122813351361502</v>
      </c>
    </row>
    <row r="69" spans="1:37" ht="13" x14ac:dyDescent="0.3">
      <c r="A69" s="55" t="s">
        <v>101</v>
      </c>
      <c r="B69" s="56" t="s">
        <v>347</v>
      </c>
      <c r="C69" s="57" t="s">
        <v>348</v>
      </c>
      <c r="D69" s="77">
        <v>309978608</v>
      </c>
      <c r="E69" s="78">
        <v>71203362</v>
      </c>
      <c r="F69" s="79">
        <f t="shared" si="17"/>
        <v>381181970</v>
      </c>
      <c r="G69" s="77">
        <v>311913477</v>
      </c>
      <c r="H69" s="78">
        <v>67271100</v>
      </c>
      <c r="I69" s="79">
        <f t="shared" si="18"/>
        <v>379184577</v>
      </c>
      <c r="J69" s="77">
        <v>54222289</v>
      </c>
      <c r="K69" s="78">
        <v>13361168</v>
      </c>
      <c r="L69" s="78">
        <f t="shared" si="19"/>
        <v>67583457</v>
      </c>
      <c r="M69" s="95">
        <f t="shared" si="20"/>
        <v>0.17729972118041154</v>
      </c>
      <c r="N69" s="77">
        <v>67064107</v>
      </c>
      <c r="O69" s="78">
        <v>16590113</v>
      </c>
      <c r="P69" s="78">
        <f t="shared" si="21"/>
        <v>83654220</v>
      </c>
      <c r="Q69" s="95">
        <f t="shared" si="22"/>
        <v>0.21946006522816386</v>
      </c>
      <c r="R69" s="77">
        <v>63433232</v>
      </c>
      <c r="S69" s="78">
        <v>12174378</v>
      </c>
      <c r="T69" s="78">
        <f t="shared" si="23"/>
        <v>75607610</v>
      </c>
      <c r="U69" s="95">
        <f t="shared" si="24"/>
        <v>0.19939526707068575</v>
      </c>
      <c r="V69" s="77">
        <v>0</v>
      </c>
      <c r="W69" s="78">
        <v>0</v>
      </c>
      <c r="X69" s="78">
        <f t="shared" si="25"/>
        <v>0</v>
      </c>
      <c r="Y69" s="95">
        <f t="shared" si="26"/>
        <v>0</v>
      </c>
      <c r="Z69" s="77">
        <f t="shared" si="27"/>
        <v>184719628</v>
      </c>
      <c r="AA69" s="78">
        <f t="shared" si="28"/>
        <v>42125659</v>
      </c>
      <c r="AB69" s="78">
        <f t="shared" si="29"/>
        <v>226845287</v>
      </c>
      <c r="AC69" s="95">
        <f t="shared" si="30"/>
        <v>0.59824502566727544</v>
      </c>
      <c r="AD69" s="77">
        <v>67943681</v>
      </c>
      <c r="AE69" s="78">
        <v>8604199</v>
      </c>
      <c r="AF69" s="78">
        <f t="shared" si="31"/>
        <v>76547880</v>
      </c>
      <c r="AG69" s="78">
        <v>295727345</v>
      </c>
      <c r="AH69" s="78">
        <v>381473097</v>
      </c>
      <c r="AI69" s="79">
        <v>228990289</v>
      </c>
      <c r="AJ69" s="114">
        <f t="shared" si="32"/>
        <v>0.60027899949127994</v>
      </c>
      <c r="AK69" s="115">
        <f t="shared" si="33"/>
        <v>-1.22834231333383E-2</v>
      </c>
    </row>
    <row r="70" spans="1:37" ht="13" x14ac:dyDescent="0.3">
      <c r="A70" s="55" t="s">
        <v>101</v>
      </c>
      <c r="B70" s="56" t="s">
        <v>349</v>
      </c>
      <c r="C70" s="57" t="s">
        <v>350</v>
      </c>
      <c r="D70" s="77">
        <v>351922235</v>
      </c>
      <c r="E70" s="78">
        <v>99915220</v>
      </c>
      <c r="F70" s="79">
        <f t="shared" si="17"/>
        <v>451837455</v>
      </c>
      <c r="G70" s="77">
        <v>371616792</v>
      </c>
      <c r="H70" s="78">
        <v>97408484</v>
      </c>
      <c r="I70" s="79">
        <f t="shared" si="18"/>
        <v>469025276</v>
      </c>
      <c r="J70" s="77">
        <v>81701410</v>
      </c>
      <c r="K70" s="78">
        <v>24439414</v>
      </c>
      <c r="L70" s="78">
        <f t="shared" si="19"/>
        <v>106140824</v>
      </c>
      <c r="M70" s="95">
        <f t="shared" si="20"/>
        <v>0.23490930825998035</v>
      </c>
      <c r="N70" s="77">
        <v>86990567</v>
      </c>
      <c r="O70" s="78">
        <v>22264612</v>
      </c>
      <c r="P70" s="78">
        <f t="shared" si="21"/>
        <v>109255179</v>
      </c>
      <c r="Q70" s="95">
        <f t="shared" si="22"/>
        <v>0.24180195287263204</v>
      </c>
      <c r="R70" s="77">
        <v>80177298</v>
      </c>
      <c r="S70" s="78">
        <v>15692197</v>
      </c>
      <c r="T70" s="78">
        <f t="shared" si="23"/>
        <v>95869495</v>
      </c>
      <c r="U70" s="95">
        <f t="shared" si="24"/>
        <v>0.20440155340370186</v>
      </c>
      <c r="V70" s="77">
        <v>0</v>
      </c>
      <c r="W70" s="78">
        <v>0</v>
      </c>
      <c r="X70" s="78">
        <f t="shared" si="25"/>
        <v>0</v>
      </c>
      <c r="Y70" s="95">
        <f t="shared" si="26"/>
        <v>0</v>
      </c>
      <c r="Z70" s="77">
        <f t="shared" si="27"/>
        <v>248869275</v>
      </c>
      <c r="AA70" s="78">
        <f t="shared" si="28"/>
        <v>62396223</v>
      </c>
      <c r="AB70" s="78">
        <f t="shared" si="29"/>
        <v>311265498</v>
      </c>
      <c r="AC70" s="95">
        <f t="shared" si="30"/>
        <v>0.66364333422406008</v>
      </c>
      <c r="AD70" s="77">
        <v>78482446</v>
      </c>
      <c r="AE70" s="78">
        <v>29868602</v>
      </c>
      <c r="AF70" s="78">
        <f t="shared" si="31"/>
        <v>108351048</v>
      </c>
      <c r="AG70" s="78">
        <v>438739919</v>
      </c>
      <c r="AH70" s="78">
        <v>464828507</v>
      </c>
      <c r="AI70" s="79">
        <v>316956097</v>
      </c>
      <c r="AJ70" s="114">
        <f t="shared" si="32"/>
        <v>0.68187749293956279</v>
      </c>
      <c r="AK70" s="115">
        <f t="shared" si="33"/>
        <v>-0.11519549861668155</v>
      </c>
    </row>
    <row r="71" spans="1:37" ht="13" x14ac:dyDescent="0.3">
      <c r="A71" s="55" t="s">
        <v>101</v>
      </c>
      <c r="B71" s="56" t="s">
        <v>351</v>
      </c>
      <c r="C71" s="57" t="s">
        <v>352</v>
      </c>
      <c r="D71" s="77">
        <v>297684367</v>
      </c>
      <c r="E71" s="78">
        <v>62832633</v>
      </c>
      <c r="F71" s="79">
        <f t="shared" si="17"/>
        <v>360517000</v>
      </c>
      <c r="G71" s="77">
        <v>297825845</v>
      </c>
      <c r="H71" s="78">
        <v>64591722</v>
      </c>
      <c r="I71" s="79">
        <f t="shared" si="18"/>
        <v>362417567</v>
      </c>
      <c r="J71" s="77">
        <v>60206115</v>
      </c>
      <c r="K71" s="78">
        <v>5653600</v>
      </c>
      <c r="L71" s="78">
        <f t="shared" si="19"/>
        <v>65859715</v>
      </c>
      <c r="M71" s="95">
        <f t="shared" si="20"/>
        <v>0.18268130212999664</v>
      </c>
      <c r="N71" s="77">
        <v>73187007</v>
      </c>
      <c r="O71" s="78">
        <v>17206812</v>
      </c>
      <c r="P71" s="78">
        <f t="shared" si="21"/>
        <v>90393819</v>
      </c>
      <c r="Q71" s="95">
        <f t="shared" si="22"/>
        <v>0.25073385998441128</v>
      </c>
      <c r="R71" s="77">
        <v>67905190</v>
      </c>
      <c r="S71" s="78">
        <v>9940724</v>
      </c>
      <c r="T71" s="78">
        <f t="shared" si="23"/>
        <v>77845914</v>
      </c>
      <c r="U71" s="95">
        <f t="shared" si="24"/>
        <v>0.21479619391628441</v>
      </c>
      <c r="V71" s="77">
        <v>0</v>
      </c>
      <c r="W71" s="78">
        <v>0</v>
      </c>
      <c r="X71" s="78">
        <f t="shared" si="25"/>
        <v>0</v>
      </c>
      <c r="Y71" s="95">
        <f t="shared" si="26"/>
        <v>0</v>
      </c>
      <c r="Z71" s="77">
        <f t="shared" si="27"/>
        <v>201298312</v>
      </c>
      <c r="AA71" s="78">
        <f t="shared" si="28"/>
        <v>32801136</v>
      </c>
      <c r="AB71" s="78">
        <f t="shared" si="29"/>
        <v>234099448</v>
      </c>
      <c r="AC71" s="95">
        <f t="shared" si="30"/>
        <v>0.6459384679882253</v>
      </c>
      <c r="AD71" s="77">
        <v>61342409</v>
      </c>
      <c r="AE71" s="78">
        <v>21391764</v>
      </c>
      <c r="AF71" s="78">
        <f t="shared" si="31"/>
        <v>82734173</v>
      </c>
      <c r="AG71" s="78">
        <v>380684128</v>
      </c>
      <c r="AH71" s="78">
        <v>379759194</v>
      </c>
      <c r="AI71" s="79">
        <v>247920680</v>
      </c>
      <c r="AJ71" s="114">
        <f t="shared" si="32"/>
        <v>0.65283654462359109</v>
      </c>
      <c r="AK71" s="115">
        <f t="shared" si="33"/>
        <v>-5.9083916871931486E-2</v>
      </c>
    </row>
    <row r="72" spans="1:37" ht="13" x14ac:dyDescent="0.3">
      <c r="A72" s="55" t="s">
        <v>116</v>
      </c>
      <c r="B72" s="56" t="s">
        <v>353</v>
      </c>
      <c r="C72" s="57" t="s">
        <v>354</v>
      </c>
      <c r="D72" s="77">
        <v>819174311</v>
      </c>
      <c r="E72" s="78">
        <v>302059735</v>
      </c>
      <c r="F72" s="79">
        <f t="shared" si="17"/>
        <v>1121234046</v>
      </c>
      <c r="G72" s="77">
        <v>890420685</v>
      </c>
      <c r="H72" s="78">
        <v>331597210</v>
      </c>
      <c r="I72" s="79">
        <f t="shared" si="18"/>
        <v>1222017895</v>
      </c>
      <c r="J72" s="77">
        <v>141377335</v>
      </c>
      <c r="K72" s="78">
        <v>55085722</v>
      </c>
      <c r="L72" s="78">
        <f t="shared" si="19"/>
        <v>196463057</v>
      </c>
      <c r="M72" s="95">
        <f t="shared" si="20"/>
        <v>0.17522038124054609</v>
      </c>
      <c r="N72" s="77">
        <v>184936014</v>
      </c>
      <c r="O72" s="78">
        <v>98869293</v>
      </c>
      <c r="P72" s="78">
        <f t="shared" si="21"/>
        <v>283805307</v>
      </c>
      <c r="Q72" s="95">
        <f t="shared" si="22"/>
        <v>0.25311870256925822</v>
      </c>
      <c r="R72" s="77">
        <v>236029943</v>
      </c>
      <c r="S72" s="78">
        <v>46584495</v>
      </c>
      <c r="T72" s="78">
        <f t="shared" si="23"/>
        <v>282614438</v>
      </c>
      <c r="U72" s="95">
        <f t="shared" si="24"/>
        <v>0.23126865748557635</v>
      </c>
      <c r="V72" s="77">
        <v>0</v>
      </c>
      <c r="W72" s="78">
        <v>0</v>
      </c>
      <c r="X72" s="78">
        <f t="shared" si="25"/>
        <v>0</v>
      </c>
      <c r="Y72" s="95">
        <f t="shared" si="26"/>
        <v>0</v>
      </c>
      <c r="Z72" s="77">
        <f t="shared" si="27"/>
        <v>562343292</v>
      </c>
      <c r="AA72" s="78">
        <f t="shared" si="28"/>
        <v>200539510</v>
      </c>
      <c r="AB72" s="78">
        <f t="shared" si="29"/>
        <v>762882802</v>
      </c>
      <c r="AC72" s="95">
        <f t="shared" si="30"/>
        <v>0.62428120334522597</v>
      </c>
      <c r="AD72" s="77">
        <v>192838055</v>
      </c>
      <c r="AE72" s="78">
        <v>47241672</v>
      </c>
      <c r="AF72" s="78">
        <f t="shared" si="31"/>
        <v>240079727</v>
      </c>
      <c r="AG72" s="78">
        <v>1018248414</v>
      </c>
      <c r="AH72" s="78">
        <v>1119000042</v>
      </c>
      <c r="AI72" s="79">
        <v>674071423</v>
      </c>
      <c r="AJ72" s="114">
        <f t="shared" si="32"/>
        <v>0.60238730804265694</v>
      </c>
      <c r="AK72" s="115">
        <f t="shared" si="33"/>
        <v>0.17716910766063965</v>
      </c>
    </row>
    <row r="73" spans="1:37" ht="14" x14ac:dyDescent="0.3">
      <c r="A73" s="58" t="s">
        <v>0</v>
      </c>
      <c r="B73" s="59" t="s">
        <v>355</v>
      </c>
      <c r="C73" s="60" t="s">
        <v>0</v>
      </c>
      <c r="D73" s="80">
        <f>SUM(D68:D72)</f>
        <v>2307943439</v>
      </c>
      <c r="E73" s="81">
        <f>SUM(E68:E72)</f>
        <v>617227380</v>
      </c>
      <c r="F73" s="82">
        <f t="shared" si="17"/>
        <v>2925170819</v>
      </c>
      <c r="G73" s="80">
        <f>SUM(G68:G72)</f>
        <v>2398425144</v>
      </c>
      <c r="H73" s="81">
        <f>SUM(H68:H72)</f>
        <v>642857142</v>
      </c>
      <c r="I73" s="82">
        <f t="shared" si="18"/>
        <v>3041282286</v>
      </c>
      <c r="J73" s="80">
        <f>SUM(J68:J72)</f>
        <v>502227050</v>
      </c>
      <c r="K73" s="81">
        <f>SUM(K68:K72)</f>
        <v>107062765</v>
      </c>
      <c r="L73" s="81">
        <f t="shared" si="19"/>
        <v>609289815</v>
      </c>
      <c r="M73" s="96">
        <f t="shared" si="20"/>
        <v>0.20829204607213059</v>
      </c>
      <c r="N73" s="80">
        <f>SUM(N68:N72)</f>
        <v>551489368</v>
      </c>
      <c r="O73" s="81">
        <f>SUM(O68:O72)</f>
        <v>176095994</v>
      </c>
      <c r="P73" s="81">
        <f t="shared" si="21"/>
        <v>727585362</v>
      </c>
      <c r="Q73" s="96">
        <f t="shared" si="22"/>
        <v>0.24873260640851483</v>
      </c>
      <c r="R73" s="80">
        <f>SUM(R68:R72)</f>
        <v>569880049</v>
      </c>
      <c r="S73" s="81">
        <f>SUM(S68:S72)</f>
        <v>101878139</v>
      </c>
      <c r="T73" s="81">
        <f t="shared" si="23"/>
        <v>671758188</v>
      </c>
      <c r="U73" s="96">
        <f t="shared" si="24"/>
        <v>0.2208799199904326</v>
      </c>
      <c r="V73" s="80">
        <f>SUM(V68:V72)</f>
        <v>0</v>
      </c>
      <c r="W73" s="81">
        <f>SUM(W68:W72)</f>
        <v>0</v>
      </c>
      <c r="X73" s="81">
        <f t="shared" si="25"/>
        <v>0</v>
      </c>
      <c r="Y73" s="96">
        <f t="shared" si="26"/>
        <v>0</v>
      </c>
      <c r="Z73" s="80">
        <f t="shared" si="27"/>
        <v>1623596467</v>
      </c>
      <c r="AA73" s="81">
        <f t="shared" si="28"/>
        <v>385036898</v>
      </c>
      <c r="AB73" s="81">
        <f t="shared" si="29"/>
        <v>2008633365</v>
      </c>
      <c r="AC73" s="96">
        <f t="shared" si="30"/>
        <v>0.66045607612499013</v>
      </c>
      <c r="AD73" s="80">
        <f>SUM(AD68:AD72)</f>
        <v>506763880</v>
      </c>
      <c r="AE73" s="81">
        <f>SUM(AE68:AE72)</f>
        <v>116386104</v>
      </c>
      <c r="AF73" s="81">
        <f t="shared" si="31"/>
        <v>623149984</v>
      </c>
      <c r="AG73" s="81">
        <f>SUM(AG68:AG72)</f>
        <v>2710893110</v>
      </c>
      <c r="AH73" s="81">
        <f>SUM(AH68:AH72)</f>
        <v>2950332322</v>
      </c>
      <c r="AI73" s="82">
        <f>SUM(AI68:AI72)</f>
        <v>1928396383</v>
      </c>
      <c r="AJ73" s="116">
        <f t="shared" si="32"/>
        <v>0.65362005785597732</v>
      </c>
      <c r="AK73" s="117">
        <f t="shared" si="33"/>
        <v>7.8004020296982057E-2</v>
      </c>
    </row>
    <row r="74" spans="1:37" ht="14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105332922789</v>
      </c>
      <c r="E74" s="84">
        <f>SUM(E9,E11:E15,E17:E24,E26:E29,E31:E35,E37:E40,E42:E47,E49:E53,E55:E60,E62:E66,E68:E72)</f>
        <v>14462698733</v>
      </c>
      <c r="F74" s="85">
        <f t="shared" si="17"/>
        <v>119795621522</v>
      </c>
      <c r="G74" s="83">
        <f>SUM(G9,G11:G15,G17:G24,G26:G29,G31:G35,G37:G40,G42:G47,G49:G53,G55:G60,G62:G66,G68:G72)</f>
        <v>106982336965</v>
      </c>
      <c r="H74" s="84">
        <f>SUM(H9,H11:H15,H17:H24,H26:H29,H31:H35,H37:H40,H42:H47,H49:H53,H55:H60,H62:H66,H68:H72)</f>
        <v>15539706174</v>
      </c>
      <c r="I74" s="85">
        <f t="shared" si="18"/>
        <v>122522043139</v>
      </c>
      <c r="J74" s="83">
        <f>SUM(J9,J11:J15,J17:J24,J26:J29,J31:J35,J37:J40,J42:J47,J49:J53,J55:J60,J62:J66,J68:J72)</f>
        <v>25443688436</v>
      </c>
      <c r="K74" s="84">
        <f>SUM(K9,K11:K15,K17:K24,K26:K29,K31:K35,K37:K40,K42:K47,K49:K53,K55:K60,K62:K66,K68:K72)</f>
        <v>-1694664898</v>
      </c>
      <c r="L74" s="84">
        <f t="shared" si="19"/>
        <v>23749023538</v>
      </c>
      <c r="M74" s="97">
        <f t="shared" si="20"/>
        <v>0.1982461732429727</v>
      </c>
      <c r="N74" s="83">
        <f>SUM(N9,N11:N15,N17:N24,N26:N29,N31:N35,N37:N40,N42:N47,N49:N53,N55:N60,N62:N66,N68:N72)</f>
        <v>25421107016</v>
      </c>
      <c r="O74" s="84">
        <f>SUM(O9,O11:O15,O17:O24,O26:O29,O31:O35,O37:O40,O42:O47,O49:O53,O55:O60,O62:O66,O68:O72)</f>
        <v>6423007334</v>
      </c>
      <c r="P74" s="84">
        <f t="shared" si="21"/>
        <v>31844114350</v>
      </c>
      <c r="Q74" s="97">
        <f t="shared" si="22"/>
        <v>0.26582035257567366</v>
      </c>
      <c r="R74" s="83">
        <f>SUM(R9,R11:R15,R17:R24,R26:R29,R31:R35,R37:R40,R42:R47,R49:R53,R55:R60,R62:R66,R68:R72)</f>
        <v>22835068565</v>
      </c>
      <c r="S74" s="84">
        <f>SUM(S9,S11:S15,S17:S24,S26:S29,S31:S35,S37:S40,S42:S47,S49:S53,S55:S60,S62:S66,S68:S72)</f>
        <v>2667228216</v>
      </c>
      <c r="T74" s="84">
        <f t="shared" si="23"/>
        <v>25502296781</v>
      </c>
      <c r="U74" s="97">
        <f t="shared" si="24"/>
        <v>0.20814456017573837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5"/>
        <v>0</v>
      </c>
      <c r="Y74" s="97">
        <f t="shared" si="26"/>
        <v>0</v>
      </c>
      <c r="Z74" s="83">
        <f t="shared" si="27"/>
        <v>73699864017</v>
      </c>
      <c r="AA74" s="84">
        <f t="shared" si="28"/>
        <v>7395570652</v>
      </c>
      <c r="AB74" s="84">
        <f t="shared" si="29"/>
        <v>81095434669</v>
      </c>
      <c r="AC74" s="97">
        <f t="shared" si="30"/>
        <v>0.66188444618898545</v>
      </c>
      <c r="AD74" s="83">
        <f>SUM(AD9,AD11:AD15,AD17:AD24,AD26:AD29,AD31:AD35,AD37:AD40,AD42:AD47,AD49:AD53,AD55:AD60,AD62:AD66,AD68:AD72)</f>
        <v>21959277417</v>
      </c>
      <c r="AE74" s="84">
        <f>SUM(AE9,AE11:AE15,AE17:AE24,AE26:AE29,AE31:AE35,AE37:AE40,AE42:AE47,AE49:AE53,AE55:AE60,AE62:AE66,AE68:AE72)</f>
        <v>2909350922</v>
      </c>
      <c r="AF74" s="84">
        <f t="shared" si="31"/>
        <v>24868628339</v>
      </c>
      <c r="AG74" s="84">
        <f>SUM(AG9,AG11:AG15,AG17:AG24,AG26:AG29,AG31:AG35,AG37:AG40,AG42:AG47,AG49:AG53,AG55:AG60,AG62:AG66,AG68:AG72)</f>
        <v>113641121720</v>
      </c>
      <c r="AH74" s="84">
        <f>SUM(AH9,AH11:AH15,AH17:AH24,AH26:AH29,AH31:AH35,AH37:AH40,AH42:AH47,AH49:AH53,AH55:AH60,AH62:AH66,AH68:AH72)</f>
        <v>116602812653</v>
      </c>
      <c r="AI74" s="85">
        <f>SUM(AI9,AI11:AI15,AI17:AI24,AI26:AI29,AI31:AI35,AI37:AI40,AI42:AI47,AI49:AI53,AI55:AI60,AI62:AI66,AI68:AI72)</f>
        <v>78539212678</v>
      </c>
      <c r="AJ74" s="118">
        <f t="shared" si="32"/>
        <v>0.67356190550673922</v>
      </c>
      <c r="AK74" s="119">
        <f t="shared" si="33"/>
        <v>2.5480635013803932E-2</v>
      </c>
    </row>
    <row r="75" spans="1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357</v>
      </c>
      <c r="C9" s="57" t="s">
        <v>358</v>
      </c>
      <c r="D9" s="77">
        <v>749896950</v>
      </c>
      <c r="E9" s="78">
        <v>136280699</v>
      </c>
      <c r="F9" s="79">
        <f>$D9       +$E9</f>
        <v>886177649</v>
      </c>
      <c r="G9" s="77">
        <v>723617135</v>
      </c>
      <c r="H9" s="78">
        <v>142392637</v>
      </c>
      <c r="I9" s="79">
        <f>$G9       +$H9</f>
        <v>866009772</v>
      </c>
      <c r="J9" s="77">
        <v>116361231</v>
      </c>
      <c r="K9" s="78">
        <v>33050932</v>
      </c>
      <c r="L9" s="78">
        <f>$J9       +$K9</f>
        <v>149412163</v>
      </c>
      <c r="M9" s="95">
        <f>IF(($F9       =0),0,($L9       /$F9       ))</f>
        <v>0.16860294678905854</v>
      </c>
      <c r="N9" s="77">
        <v>168245046</v>
      </c>
      <c r="O9" s="78">
        <v>823855149</v>
      </c>
      <c r="P9" s="78">
        <f>$N9       +$O9</f>
        <v>992100195</v>
      </c>
      <c r="Q9" s="95">
        <f>IF(($F9       =0),0,($P9       /$F9       ))</f>
        <v>1.1195274402593289</v>
      </c>
      <c r="R9" s="77">
        <v>98606211</v>
      </c>
      <c r="S9" s="78">
        <v>22579222</v>
      </c>
      <c r="T9" s="78">
        <f>$R9       +$S9</f>
        <v>121185433</v>
      </c>
      <c r="U9" s="95">
        <f>IF(($I9       =0),0,($T9       /$I9       ))</f>
        <v>0.13993541056716852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383212488</v>
      </c>
      <c r="AA9" s="78">
        <f>$K9       +$O9       +$S9</f>
        <v>879485303</v>
      </c>
      <c r="AB9" s="78">
        <f>$Z9       +$AA9</f>
        <v>1262697791</v>
      </c>
      <c r="AC9" s="95">
        <f>IF(($I9       =0),0,($AB9       /$I9       ))</f>
        <v>1.4580641371792742</v>
      </c>
      <c r="AD9" s="77">
        <v>100836805</v>
      </c>
      <c r="AE9" s="78">
        <v>18893300</v>
      </c>
      <c r="AF9" s="78">
        <f>$AD9       +$AE9</f>
        <v>119730105</v>
      </c>
      <c r="AG9" s="78">
        <v>891574938</v>
      </c>
      <c r="AH9" s="78">
        <v>887259943</v>
      </c>
      <c r="AI9" s="79">
        <v>434680514</v>
      </c>
      <c r="AJ9" s="114">
        <f>IF(($AH9       =0),0,($AI9       /$AH9       ))</f>
        <v>0.48991337592708162</v>
      </c>
      <c r="AK9" s="115">
        <f>IF(($AF9       =0),0,(($T9       /$AF9       )-1))</f>
        <v>1.21550716087655E-2</v>
      </c>
    </row>
    <row r="10" spans="1:37" ht="13" x14ac:dyDescent="0.3">
      <c r="A10" s="55" t="s">
        <v>101</v>
      </c>
      <c r="B10" s="56" t="s">
        <v>359</v>
      </c>
      <c r="C10" s="57" t="s">
        <v>360</v>
      </c>
      <c r="D10" s="77">
        <v>497384748</v>
      </c>
      <c r="E10" s="78">
        <v>105895752</v>
      </c>
      <c r="F10" s="79">
        <f t="shared" ref="F10:F41" si="0">$D10      +$E10</f>
        <v>603280500</v>
      </c>
      <c r="G10" s="77">
        <v>518685888</v>
      </c>
      <c r="H10" s="78">
        <v>140027257</v>
      </c>
      <c r="I10" s="79">
        <f t="shared" ref="I10:I41" si="1">$G10      +$H10</f>
        <v>658713145</v>
      </c>
      <c r="J10" s="77">
        <v>131461331</v>
      </c>
      <c r="K10" s="78">
        <v>25591654</v>
      </c>
      <c r="L10" s="78">
        <f t="shared" ref="L10:L41" si="2">$J10      +$K10</f>
        <v>157052985</v>
      </c>
      <c r="M10" s="95">
        <f t="shared" ref="M10:M41" si="3">IF(($F10      =0),0,($L10      /$F10      ))</f>
        <v>0.26033161191187182</v>
      </c>
      <c r="N10" s="77">
        <v>123866584</v>
      </c>
      <c r="O10" s="78">
        <v>42805604</v>
      </c>
      <c r="P10" s="78">
        <f t="shared" ref="P10:P41" si="4">$N10      +$O10</f>
        <v>166672188</v>
      </c>
      <c r="Q10" s="95">
        <f t="shared" ref="Q10:Q41" si="5">IF(($F10      =0),0,($P10      /$F10      ))</f>
        <v>0.27627643857210699</v>
      </c>
      <c r="R10" s="77">
        <v>131951101</v>
      </c>
      <c r="S10" s="78">
        <v>19851458</v>
      </c>
      <c r="T10" s="78">
        <f t="shared" ref="T10:T41" si="6">$R10      +$S10</f>
        <v>151802559</v>
      </c>
      <c r="U10" s="95">
        <f t="shared" ref="U10:U41" si="7">IF(($I10      =0),0,($T10      /$I10      ))</f>
        <v>0.23045321040314143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f t="shared" ref="Z10:Z41" si="10">$J10      +$N10      +$R10</f>
        <v>387279016</v>
      </c>
      <c r="AA10" s="78">
        <f t="shared" ref="AA10:AA41" si="11">$K10      +$O10      +$S10</f>
        <v>88248716</v>
      </c>
      <c r="AB10" s="78">
        <f t="shared" ref="AB10:AB41" si="12">$Z10      +$AA10</f>
        <v>475527732</v>
      </c>
      <c r="AC10" s="95">
        <f t="shared" ref="AC10:AC41" si="13">IF(($I10      =0),0,($AB10      /$I10      ))</f>
        <v>0.72190411806644605</v>
      </c>
      <c r="AD10" s="77">
        <v>109889369</v>
      </c>
      <c r="AE10" s="78">
        <v>19354737</v>
      </c>
      <c r="AF10" s="78">
        <f t="shared" ref="AF10:AF41" si="14">$AD10      +$AE10</f>
        <v>129244106</v>
      </c>
      <c r="AG10" s="78">
        <v>590736884</v>
      </c>
      <c r="AH10" s="78">
        <v>631295333</v>
      </c>
      <c r="AI10" s="79">
        <v>466029738</v>
      </c>
      <c r="AJ10" s="114">
        <f t="shared" ref="AJ10:AJ41" si="15">IF(($AH10      =0),0,($AI10      /$AH10      ))</f>
        <v>0.7382119170521414</v>
      </c>
      <c r="AK10" s="115">
        <f t="shared" ref="AK10:AK41" si="16">IF(($AF10      =0),0,(($T10      /$AF10      )-1))</f>
        <v>0.174541444853199</v>
      </c>
    </row>
    <row r="11" spans="1:37" ht="13" x14ac:dyDescent="0.3">
      <c r="A11" s="55" t="s">
        <v>101</v>
      </c>
      <c r="B11" s="56" t="s">
        <v>361</v>
      </c>
      <c r="C11" s="57" t="s">
        <v>362</v>
      </c>
      <c r="D11" s="77">
        <v>1992330156</v>
      </c>
      <c r="E11" s="78">
        <v>272642599</v>
      </c>
      <c r="F11" s="79">
        <f t="shared" si="0"/>
        <v>2264972755</v>
      </c>
      <c r="G11" s="77">
        <v>2043665568</v>
      </c>
      <c r="H11" s="78">
        <v>364152898</v>
      </c>
      <c r="I11" s="79">
        <f t="shared" si="1"/>
        <v>2407818466</v>
      </c>
      <c r="J11" s="77">
        <v>385610708</v>
      </c>
      <c r="K11" s="78">
        <v>27487394</v>
      </c>
      <c r="L11" s="78">
        <f t="shared" si="2"/>
        <v>413098102</v>
      </c>
      <c r="M11" s="95">
        <f t="shared" si="3"/>
        <v>0.18238546185073207</v>
      </c>
      <c r="N11" s="77">
        <v>537387852</v>
      </c>
      <c r="O11" s="78">
        <v>57552646</v>
      </c>
      <c r="P11" s="78">
        <f t="shared" si="4"/>
        <v>594940498</v>
      </c>
      <c r="Q11" s="95">
        <f t="shared" si="5"/>
        <v>0.26267004611276218</v>
      </c>
      <c r="R11" s="77">
        <v>397707508</v>
      </c>
      <c r="S11" s="78">
        <v>29093988</v>
      </c>
      <c r="T11" s="78">
        <f t="shared" si="6"/>
        <v>426801496</v>
      </c>
      <c r="U11" s="95">
        <f t="shared" si="7"/>
        <v>0.17725650917073746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1320706068</v>
      </c>
      <c r="AA11" s="78">
        <f t="shared" si="11"/>
        <v>114134028</v>
      </c>
      <c r="AB11" s="78">
        <f t="shared" si="12"/>
        <v>1434840096</v>
      </c>
      <c r="AC11" s="95">
        <f t="shared" si="13"/>
        <v>0.59590875153625478</v>
      </c>
      <c r="AD11" s="77">
        <v>395916156</v>
      </c>
      <c r="AE11" s="78">
        <v>22003052</v>
      </c>
      <c r="AF11" s="78">
        <f t="shared" si="14"/>
        <v>417919208</v>
      </c>
      <c r="AG11" s="78">
        <v>1948954842</v>
      </c>
      <c r="AH11" s="78">
        <v>2135051271</v>
      </c>
      <c r="AI11" s="79">
        <v>1318475295</v>
      </c>
      <c r="AJ11" s="114">
        <f t="shared" si="15"/>
        <v>0.61753800150310301</v>
      </c>
      <c r="AK11" s="115">
        <f t="shared" si="16"/>
        <v>2.1253600767735081E-2</v>
      </c>
    </row>
    <row r="12" spans="1:37" ht="13" x14ac:dyDescent="0.3">
      <c r="A12" s="55" t="s">
        <v>101</v>
      </c>
      <c r="B12" s="56" t="s">
        <v>363</v>
      </c>
      <c r="C12" s="57" t="s">
        <v>364</v>
      </c>
      <c r="D12" s="77">
        <v>795145514</v>
      </c>
      <c r="E12" s="78">
        <v>59318913</v>
      </c>
      <c r="F12" s="79">
        <f t="shared" si="0"/>
        <v>854464427</v>
      </c>
      <c r="G12" s="77">
        <v>787205318</v>
      </c>
      <c r="H12" s="78">
        <v>71470837</v>
      </c>
      <c r="I12" s="79">
        <f t="shared" si="1"/>
        <v>858676155</v>
      </c>
      <c r="J12" s="77">
        <v>144509853</v>
      </c>
      <c r="K12" s="78">
        <v>10172355</v>
      </c>
      <c r="L12" s="78">
        <f t="shared" si="2"/>
        <v>154682208</v>
      </c>
      <c r="M12" s="95">
        <f t="shared" si="3"/>
        <v>0.18102825947135656</v>
      </c>
      <c r="N12" s="77">
        <v>140898725</v>
      </c>
      <c r="O12" s="78">
        <v>16506228</v>
      </c>
      <c r="P12" s="78">
        <f t="shared" si="4"/>
        <v>157404953</v>
      </c>
      <c r="Q12" s="95">
        <f t="shared" si="5"/>
        <v>0.18421475257038405</v>
      </c>
      <c r="R12" s="77">
        <v>137822325</v>
      </c>
      <c r="S12" s="78">
        <v>7776869</v>
      </c>
      <c r="T12" s="78">
        <f t="shared" si="6"/>
        <v>145599194</v>
      </c>
      <c r="U12" s="95">
        <f t="shared" si="7"/>
        <v>0.1695624050489675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423230903</v>
      </c>
      <c r="AA12" s="78">
        <f t="shared" si="11"/>
        <v>34455452</v>
      </c>
      <c r="AB12" s="78">
        <f t="shared" si="12"/>
        <v>457686355</v>
      </c>
      <c r="AC12" s="95">
        <f t="shared" si="13"/>
        <v>0.53301393352421667</v>
      </c>
      <c r="AD12" s="77">
        <v>142415323</v>
      </c>
      <c r="AE12" s="78">
        <v>2189697</v>
      </c>
      <c r="AF12" s="78">
        <f t="shared" si="14"/>
        <v>144605020</v>
      </c>
      <c r="AG12" s="78">
        <v>874631085</v>
      </c>
      <c r="AH12" s="78">
        <v>872740571</v>
      </c>
      <c r="AI12" s="79">
        <v>464212616</v>
      </c>
      <c r="AJ12" s="114">
        <f t="shared" si="15"/>
        <v>0.53190218425172764</v>
      </c>
      <c r="AK12" s="115">
        <f t="shared" si="16"/>
        <v>6.875100186701788E-3</v>
      </c>
    </row>
    <row r="13" spans="1:37" ht="13" x14ac:dyDescent="0.3">
      <c r="A13" s="55" t="s">
        <v>101</v>
      </c>
      <c r="B13" s="56" t="s">
        <v>365</v>
      </c>
      <c r="C13" s="57" t="s">
        <v>366</v>
      </c>
      <c r="D13" s="77">
        <v>387552446</v>
      </c>
      <c r="E13" s="78">
        <v>194005580</v>
      </c>
      <c r="F13" s="79">
        <f t="shared" si="0"/>
        <v>581558026</v>
      </c>
      <c r="G13" s="77">
        <v>501010739</v>
      </c>
      <c r="H13" s="78">
        <v>174228678</v>
      </c>
      <c r="I13" s="79">
        <f t="shared" si="1"/>
        <v>675239417</v>
      </c>
      <c r="J13" s="77">
        <v>69189830</v>
      </c>
      <c r="K13" s="78">
        <v>85093659</v>
      </c>
      <c r="L13" s="78">
        <f t="shared" si="2"/>
        <v>154283489</v>
      </c>
      <c r="M13" s="95">
        <f t="shared" si="3"/>
        <v>0.2652933707426815</v>
      </c>
      <c r="N13" s="77">
        <v>118434925</v>
      </c>
      <c r="O13" s="78">
        <v>61600067</v>
      </c>
      <c r="P13" s="78">
        <f t="shared" si="4"/>
        <v>180034992</v>
      </c>
      <c r="Q13" s="95">
        <f t="shared" si="5"/>
        <v>0.3095735660950194</v>
      </c>
      <c r="R13" s="77">
        <v>139512848</v>
      </c>
      <c r="S13" s="78">
        <v>-30902575</v>
      </c>
      <c r="T13" s="78">
        <f t="shared" si="6"/>
        <v>108610273</v>
      </c>
      <c r="U13" s="95">
        <f t="shared" si="7"/>
        <v>0.16084705700763319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327137603</v>
      </c>
      <c r="AA13" s="78">
        <f t="shared" si="11"/>
        <v>115791151</v>
      </c>
      <c r="AB13" s="78">
        <f t="shared" si="12"/>
        <v>442928754</v>
      </c>
      <c r="AC13" s="95">
        <f t="shared" si="13"/>
        <v>0.65595808367922925</v>
      </c>
      <c r="AD13" s="77">
        <v>70082083</v>
      </c>
      <c r="AE13" s="78">
        <v>18516090</v>
      </c>
      <c r="AF13" s="78">
        <f t="shared" si="14"/>
        <v>88598173</v>
      </c>
      <c r="AG13" s="78">
        <v>513064981</v>
      </c>
      <c r="AH13" s="78">
        <v>584349098</v>
      </c>
      <c r="AI13" s="79">
        <v>365908273</v>
      </c>
      <c r="AJ13" s="114">
        <f t="shared" si="15"/>
        <v>0.62618094945703162</v>
      </c>
      <c r="AK13" s="115">
        <f t="shared" si="16"/>
        <v>0.2258748608732597</v>
      </c>
    </row>
    <row r="14" spans="1:37" ht="13" x14ac:dyDescent="0.3">
      <c r="A14" s="55" t="s">
        <v>116</v>
      </c>
      <c r="B14" s="56" t="s">
        <v>367</v>
      </c>
      <c r="C14" s="57" t="s">
        <v>368</v>
      </c>
      <c r="D14" s="77">
        <v>1868269292</v>
      </c>
      <c r="E14" s="78">
        <v>644467188</v>
      </c>
      <c r="F14" s="79">
        <f t="shared" si="0"/>
        <v>2512736480</v>
      </c>
      <c r="G14" s="77">
        <v>2010013958</v>
      </c>
      <c r="H14" s="78">
        <v>628327419</v>
      </c>
      <c r="I14" s="79">
        <f t="shared" si="1"/>
        <v>2638341377</v>
      </c>
      <c r="J14" s="77">
        <v>405899314</v>
      </c>
      <c r="K14" s="78">
        <v>61488798</v>
      </c>
      <c r="L14" s="78">
        <f t="shared" si="2"/>
        <v>467388112</v>
      </c>
      <c r="M14" s="95">
        <f t="shared" si="3"/>
        <v>0.18600761190843221</v>
      </c>
      <c r="N14" s="77">
        <v>441139806</v>
      </c>
      <c r="O14" s="78">
        <v>228065776</v>
      </c>
      <c r="P14" s="78">
        <f t="shared" si="4"/>
        <v>669205582</v>
      </c>
      <c r="Q14" s="95">
        <f t="shared" si="5"/>
        <v>0.26632541347909272</v>
      </c>
      <c r="R14" s="77">
        <v>426113879</v>
      </c>
      <c r="S14" s="78">
        <v>79788499</v>
      </c>
      <c r="T14" s="78">
        <f t="shared" si="6"/>
        <v>505902378</v>
      </c>
      <c r="U14" s="95">
        <f t="shared" si="7"/>
        <v>0.19175015879683108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1273152999</v>
      </c>
      <c r="AA14" s="78">
        <f t="shared" si="11"/>
        <v>369343073</v>
      </c>
      <c r="AB14" s="78">
        <f t="shared" si="12"/>
        <v>1642496072</v>
      </c>
      <c r="AC14" s="95">
        <f t="shared" si="13"/>
        <v>0.62254872940955286</v>
      </c>
      <c r="AD14" s="77">
        <v>409450438</v>
      </c>
      <c r="AE14" s="78">
        <v>105115398</v>
      </c>
      <c r="AF14" s="78">
        <f t="shared" si="14"/>
        <v>514565836</v>
      </c>
      <c r="AG14" s="78">
        <v>2192814408</v>
      </c>
      <c r="AH14" s="78">
        <v>2380235387</v>
      </c>
      <c r="AI14" s="79">
        <v>1585424850</v>
      </c>
      <c r="AJ14" s="114">
        <f t="shared" si="15"/>
        <v>0.66607901834374328</v>
      </c>
      <c r="AK14" s="115">
        <f t="shared" si="16"/>
        <v>-1.6836442285686481E-2</v>
      </c>
    </row>
    <row r="15" spans="1:37" ht="14" x14ac:dyDescent="0.3">
      <c r="A15" s="58" t="s">
        <v>0</v>
      </c>
      <c r="B15" s="59" t="s">
        <v>369</v>
      </c>
      <c r="C15" s="60" t="s">
        <v>0</v>
      </c>
      <c r="D15" s="80">
        <f>SUM(D9:D14)</f>
        <v>6290579106</v>
      </c>
      <c r="E15" s="81">
        <f>SUM(E9:E14)</f>
        <v>1412610731</v>
      </c>
      <c r="F15" s="82">
        <f t="shared" si="0"/>
        <v>7703189837</v>
      </c>
      <c r="G15" s="80">
        <f>SUM(G9:G14)</f>
        <v>6584198606</v>
      </c>
      <c r="H15" s="81">
        <f>SUM(H9:H14)</f>
        <v>1520599726</v>
      </c>
      <c r="I15" s="82">
        <f t="shared" si="1"/>
        <v>8104798332</v>
      </c>
      <c r="J15" s="80">
        <f>SUM(J9:J14)</f>
        <v>1253032267</v>
      </c>
      <c r="K15" s="81">
        <f>SUM(K9:K14)</f>
        <v>242884792</v>
      </c>
      <c r="L15" s="81">
        <f t="shared" si="2"/>
        <v>1495917059</v>
      </c>
      <c r="M15" s="96">
        <f t="shared" si="3"/>
        <v>0.19419449483314091</v>
      </c>
      <c r="N15" s="80">
        <f>SUM(N9:N14)</f>
        <v>1529972938</v>
      </c>
      <c r="O15" s="81">
        <f>SUM(O9:O14)</f>
        <v>1230385470</v>
      </c>
      <c r="P15" s="81">
        <f t="shared" si="4"/>
        <v>2760358408</v>
      </c>
      <c r="Q15" s="96">
        <f t="shared" si="5"/>
        <v>0.35833965751972419</v>
      </c>
      <c r="R15" s="80">
        <f>SUM(R9:R14)</f>
        <v>1331713872</v>
      </c>
      <c r="S15" s="81">
        <f>SUM(S9:S14)</f>
        <v>128187461</v>
      </c>
      <c r="T15" s="81">
        <f t="shared" si="6"/>
        <v>1459901333</v>
      </c>
      <c r="U15" s="96">
        <f t="shared" si="7"/>
        <v>0.18012802702763167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4114719077</v>
      </c>
      <c r="AA15" s="81">
        <f t="shared" si="11"/>
        <v>1601457723</v>
      </c>
      <c r="AB15" s="81">
        <f t="shared" si="12"/>
        <v>5716176800</v>
      </c>
      <c r="AC15" s="96">
        <f t="shared" si="13"/>
        <v>0.70528303923750235</v>
      </c>
      <c r="AD15" s="80">
        <f>SUM(AD9:AD14)</f>
        <v>1228590174</v>
      </c>
      <c r="AE15" s="81">
        <f>SUM(AE9:AE14)</f>
        <v>186072274</v>
      </c>
      <c r="AF15" s="81">
        <f t="shared" si="14"/>
        <v>1414662448</v>
      </c>
      <c r="AG15" s="81">
        <f>SUM(AG9:AG14)</f>
        <v>7011777138</v>
      </c>
      <c r="AH15" s="81">
        <f>SUM(AH9:AH14)</f>
        <v>7490931603</v>
      </c>
      <c r="AI15" s="82">
        <f>SUM(AI9:AI14)</f>
        <v>4634731286</v>
      </c>
      <c r="AJ15" s="116">
        <f t="shared" si="15"/>
        <v>0.61871226859738826</v>
      </c>
      <c r="AK15" s="117">
        <f t="shared" si="16"/>
        <v>3.1978572036005515E-2</v>
      </c>
    </row>
    <row r="16" spans="1:37" ht="13" x14ac:dyDescent="0.3">
      <c r="A16" s="55" t="s">
        <v>101</v>
      </c>
      <c r="B16" s="56" t="s">
        <v>370</v>
      </c>
      <c r="C16" s="57" t="s">
        <v>371</v>
      </c>
      <c r="D16" s="77">
        <v>662253248</v>
      </c>
      <c r="E16" s="78">
        <v>132681500</v>
      </c>
      <c r="F16" s="79">
        <f t="shared" si="0"/>
        <v>794934748</v>
      </c>
      <c r="G16" s="77">
        <v>717935950</v>
      </c>
      <c r="H16" s="78">
        <v>163632096</v>
      </c>
      <c r="I16" s="79">
        <f t="shared" si="1"/>
        <v>881568046</v>
      </c>
      <c r="J16" s="77">
        <v>136981671</v>
      </c>
      <c r="K16" s="78">
        <v>19323308</v>
      </c>
      <c r="L16" s="78">
        <f t="shared" si="2"/>
        <v>156304979</v>
      </c>
      <c r="M16" s="95">
        <f t="shared" si="3"/>
        <v>0.1966261751587188</v>
      </c>
      <c r="N16" s="77">
        <v>131061370</v>
      </c>
      <c r="O16" s="78">
        <v>13000753</v>
      </c>
      <c r="P16" s="78">
        <f t="shared" si="4"/>
        <v>144062123</v>
      </c>
      <c r="Q16" s="95">
        <f t="shared" si="5"/>
        <v>0.18122509220090099</v>
      </c>
      <c r="R16" s="77">
        <v>135421788</v>
      </c>
      <c r="S16" s="78">
        <v>17196600</v>
      </c>
      <c r="T16" s="78">
        <f t="shared" si="6"/>
        <v>152618388</v>
      </c>
      <c r="U16" s="95">
        <f t="shared" si="7"/>
        <v>0.17312150626657355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403464829</v>
      </c>
      <c r="AA16" s="78">
        <f t="shared" si="11"/>
        <v>49520661</v>
      </c>
      <c r="AB16" s="78">
        <f t="shared" si="12"/>
        <v>452985490</v>
      </c>
      <c r="AC16" s="95">
        <f t="shared" si="13"/>
        <v>0.51384064117950123</v>
      </c>
      <c r="AD16" s="77">
        <v>105190159</v>
      </c>
      <c r="AE16" s="78">
        <v>25094448</v>
      </c>
      <c r="AF16" s="78">
        <f t="shared" si="14"/>
        <v>130284607</v>
      </c>
      <c r="AG16" s="78">
        <v>617368534</v>
      </c>
      <c r="AH16" s="78">
        <v>712720966</v>
      </c>
      <c r="AI16" s="79">
        <v>348165945</v>
      </c>
      <c r="AJ16" s="114">
        <f t="shared" si="15"/>
        <v>0.4885024597410258</v>
      </c>
      <c r="AK16" s="115">
        <f t="shared" si="16"/>
        <v>0.17142302160070222</v>
      </c>
    </row>
    <row r="17" spans="1:37" ht="13" x14ac:dyDescent="0.3">
      <c r="A17" s="55" t="s">
        <v>101</v>
      </c>
      <c r="B17" s="56" t="s">
        <v>372</v>
      </c>
      <c r="C17" s="57" t="s">
        <v>373</v>
      </c>
      <c r="D17" s="77">
        <v>957228353</v>
      </c>
      <c r="E17" s="78">
        <v>184337128</v>
      </c>
      <c r="F17" s="79">
        <f t="shared" si="0"/>
        <v>1141565481</v>
      </c>
      <c r="G17" s="77">
        <v>1019411680</v>
      </c>
      <c r="H17" s="78">
        <v>208324127</v>
      </c>
      <c r="I17" s="79">
        <f t="shared" si="1"/>
        <v>1227735807</v>
      </c>
      <c r="J17" s="77">
        <v>203117081</v>
      </c>
      <c r="K17" s="78">
        <v>43608836</v>
      </c>
      <c r="L17" s="78">
        <f t="shared" si="2"/>
        <v>246725917</v>
      </c>
      <c r="M17" s="95">
        <f t="shared" si="3"/>
        <v>0.21612944776840182</v>
      </c>
      <c r="N17" s="77">
        <v>228461126</v>
      </c>
      <c r="O17" s="78">
        <v>45633768</v>
      </c>
      <c r="P17" s="78">
        <f t="shared" si="4"/>
        <v>274094894</v>
      </c>
      <c r="Q17" s="95">
        <f t="shared" si="5"/>
        <v>0.24010439923244314</v>
      </c>
      <c r="R17" s="77">
        <v>198105116</v>
      </c>
      <c r="S17" s="78">
        <v>22486870</v>
      </c>
      <c r="T17" s="78">
        <f t="shared" si="6"/>
        <v>220591986</v>
      </c>
      <c r="U17" s="95">
        <f t="shared" si="7"/>
        <v>0.17967382293672893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629683323</v>
      </c>
      <c r="AA17" s="78">
        <f t="shared" si="11"/>
        <v>111729474</v>
      </c>
      <c r="AB17" s="78">
        <f t="shared" si="12"/>
        <v>741412797</v>
      </c>
      <c r="AC17" s="95">
        <f t="shared" si="13"/>
        <v>0.60388626997176109</v>
      </c>
      <c r="AD17" s="77">
        <v>280006675</v>
      </c>
      <c r="AE17" s="78">
        <v>35925700</v>
      </c>
      <c r="AF17" s="78">
        <f t="shared" si="14"/>
        <v>315932375</v>
      </c>
      <c r="AG17" s="78">
        <v>1136705958</v>
      </c>
      <c r="AH17" s="78">
        <v>1111366313</v>
      </c>
      <c r="AI17" s="79">
        <v>812652558</v>
      </c>
      <c r="AJ17" s="114">
        <f t="shared" si="15"/>
        <v>0.7312193544955865</v>
      </c>
      <c r="AK17" s="115">
        <f t="shared" si="16"/>
        <v>-0.30177467250705159</v>
      </c>
    </row>
    <row r="18" spans="1:37" ht="13" x14ac:dyDescent="0.3">
      <c r="A18" s="55" t="s">
        <v>101</v>
      </c>
      <c r="B18" s="56" t="s">
        <v>374</v>
      </c>
      <c r="C18" s="57" t="s">
        <v>375</v>
      </c>
      <c r="D18" s="77">
        <v>1362362448</v>
      </c>
      <c r="E18" s="78">
        <v>272154816</v>
      </c>
      <c r="F18" s="79">
        <f t="shared" si="0"/>
        <v>1634517264</v>
      </c>
      <c r="G18" s="77">
        <v>1511785983</v>
      </c>
      <c r="H18" s="78">
        <v>271545461</v>
      </c>
      <c r="I18" s="79">
        <f t="shared" si="1"/>
        <v>1783331444</v>
      </c>
      <c r="J18" s="77">
        <v>313897058</v>
      </c>
      <c r="K18" s="78">
        <v>65866289</v>
      </c>
      <c r="L18" s="78">
        <f t="shared" si="2"/>
        <v>379763347</v>
      </c>
      <c r="M18" s="95">
        <f t="shared" si="3"/>
        <v>0.23233975887819072</v>
      </c>
      <c r="N18" s="77">
        <v>348995136</v>
      </c>
      <c r="O18" s="78">
        <v>57812410</v>
      </c>
      <c r="P18" s="78">
        <f t="shared" si="4"/>
        <v>406807546</v>
      </c>
      <c r="Q18" s="95">
        <f t="shared" si="5"/>
        <v>0.24888543850828362</v>
      </c>
      <c r="R18" s="77">
        <v>395205569</v>
      </c>
      <c r="S18" s="78">
        <v>28979191</v>
      </c>
      <c r="T18" s="78">
        <f t="shared" si="6"/>
        <v>424184760</v>
      </c>
      <c r="U18" s="95">
        <f t="shared" si="7"/>
        <v>0.23786086508324922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1058097763</v>
      </c>
      <c r="AA18" s="78">
        <f t="shared" si="11"/>
        <v>152657890</v>
      </c>
      <c r="AB18" s="78">
        <f t="shared" si="12"/>
        <v>1210755653</v>
      </c>
      <c r="AC18" s="95">
        <f t="shared" si="13"/>
        <v>0.67892912283556417</v>
      </c>
      <c r="AD18" s="77">
        <v>368141592</v>
      </c>
      <c r="AE18" s="78">
        <v>46541653</v>
      </c>
      <c r="AF18" s="78">
        <f t="shared" si="14"/>
        <v>414683245</v>
      </c>
      <c r="AG18" s="78">
        <v>1508876298</v>
      </c>
      <c r="AH18" s="78">
        <v>1580710191</v>
      </c>
      <c r="AI18" s="79">
        <v>1202111766</v>
      </c>
      <c r="AJ18" s="114">
        <f t="shared" si="15"/>
        <v>0.76048840125431949</v>
      </c>
      <c r="AK18" s="115">
        <f t="shared" si="16"/>
        <v>2.2912705334887651E-2</v>
      </c>
    </row>
    <row r="19" spans="1:37" ht="13" x14ac:dyDescent="0.3">
      <c r="A19" s="55" t="s">
        <v>101</v>
      </c>
      <c r="B19" s="56" t="s">
        <v>376</v>
      </c>
      <c r="C19" s="57" t="s">
        <v>377</v>
      </c>
      <c r="D19" s="77">
        <v>545600467</v>
      </c>
      <c r="E19" s="78">
        <v>223119000</v>
      </c>
      <c r="F19" s="79">
        <f t="shared" si="0"/>
        <v>768719467</v>
      </c>
      <c r="G19" s="77">
        <v>640035407</v>
      </c>
      <c r="H19" s="78">
        <v>235574359</v>
      </c>
      <c r="I19" s="79">
        <f t="shared" si="1"/>
        <v>875609766</v>
      </c>
      <c r="J19" s="77">
        <v>154901424</v>
      </c>
      <c r="K19" s="78">
        <v>66257218</v>
      </c>
      <c r="L19" s="78">
        <f t="shared" si="2"/>
        <v>221158642</v>
      </c>
      <c r="M19" s="95">
        <f t="shared" si="3"/>
        <v>0.28769746506237498</v>
      </c>
      <c r="N19" s="77">
        <v>112155281</v>
      </c>
      <c r="O19" s="78">
        <v>76768149</v>
      </c>
      <c r="P19" s="78">
        <f t="shared" si="4"/>
        <v>188923430</v>
      </c>
      <c r="Q19" s="95">
        <f t="shared" si="5"/>
        <v>0.24576381646388046</v>
      </c>
      <c r="R19" s="77">
        <v>134955690</v>
      </c>
      <c r="S19" s="78">
        <v>36200633</v>
      </c>
      <c r="T19" s="78">
        <f t="shared" si="6"/>
        <v>171156323</v>
      </c>
      <c r="U19" s="95">
        <f t="shared" si="7"/>
        <v>0.19547100734369835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402012395</v>
      </c>
      <c r="AA19" s="78">
        <f t="shared" si="11"/>
        <v>179226000</v>
      </c>
      <c r="AB19" s="78">
        <f t="shared" si="12"/>
        <v>581238395</v>
      </c>
      <c r="AC19" s="95">
        <f t="shared" si="13"/>
        <v>0.66380985864883557</v>
      </c>
      <c r="AD19" s="77">
        <v>138245141</v>
      </c>
      <c r="AE19" s="78">
        <v>48547485</v>
      </c>
      <c r="AF19" s="78">
        <f t="shared" si="14"/>
        <v>186792626</v>
      </c>
      <c r="AG19" s="78">
        <v>703971136</v>
      </c>
      <c r="AH19" s="78">
        <v>835688331</v>
      </c>
      <c r="AI19" s="79">
        <v>586797158</v>
      </c>
      <c r="AJ19" s="114">
        <f t="shared" si="15"/>
        <v>0.70217225277972684</v>
      </c>
      <c r="AK19" s="115">
        <f t="shared" si="16"/>
        <v>-8.3709423304536679E-2</v>
      </c>
    </row>
    <row r="20" spans="1:37" ht="13" x14ac:dyDescent="0.3">
      <c r="A20" s="55" t="s">
        <v>116</v>
      </c>
      <c r="B20" s="56" t="s">
        <v>378</v>
      </c>
      <c r="C20" s="57" t="s">
        <v>379</v>
      </c>
      <c r="D20" s="77">
        <v>1978299856</v>
      </c>
      <c r="E20" s="78">
        <v>786704023</v>
      </c>
      <c r="F20" s="79">
        <f t="shared" si="0"/>
        <v>2765003879</v>
      </c>
      <c r="G20" s="77">
        <v>2838912439</v>
      </c>
      <c r="H20" s="78">
        <v>826944141</v>
      </c>
      <c r="I20" s="79">
        <f t="shared" si="1"/>
        <v>3665856580</v>
      </c>
      <c r="J20" s="77">
        <v>390758483</v>
      </c>
      <c r="K20" s="78">
        <v>211706969</v>
      </c>
      <c r="L20" s="78">
        <f t="shared" si="2"/>
        <v>602465452</v>
      </c>
      <c r="M20" s="95">
        <f t="shared" si="3"/>
        <v>0.2178895503820738</v>
      </c>
      <c r="N20" s="77">
        <v>407651274</v>
      </c>
      <c r="O20" s="78">
        <v>170420871</v>
      </c>
      <c r="P20" s="78">
        <f t="shared" si="4"/>
        <v>578072145</v>
      </c>
      <c r="Q20" s="95">
        <f t="shared" si="5"/>
        <v>0.20906739024506085</v>
      </c>
      <c r="R20" s="77">
        <v>433284209</v>
      </c>
      <c r="S20" s="78">
        <v>199901688</v>
      </c>
      <c r="T20" s="78">
        <f t="shared" si="6"/>
        <v>633185897</v>
      </c>
      <c r="U20" s="95">
        <f t="shared" si="7"/>
        <v>0.17272522347287247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1231693966</v>
      </c>
      <c r="AA20" s="78">
        <f t="shared" si="11"/>
        <v>582029528</v>
      </c>
      <c r="AB20" s="78">
        <f t="shared" si="12"/>
        <v>1813723494</v>
      </c>
      <c r="AC20" s="95">
        <f t="shared" si="13"/>
        <v>0.49476117093484329</v>
      </c>
      <c r="AD20" s="77">
        <v>351782590</v>
      </c>
      <c r="AE20" s="78">
        <v>118242748</v>
      </c>
      <c r="AF20" s="78">
        <f t="shared" si="14"/>
        <v>470025338</v>
      </c>
      <c r="AG20" s="78">
        <v>2837124061</v>
      </c>
      <c r="AH20" s="78">
        <v>2752681780</v>
      </c>
      <c r="AI20" s="79">
        <v>1538900624</v>
      </c>
      <c r="AJ20" s="114">
        <f t="shared" si="15"/>
        <v>0.55905504049945065</v>
      </c>
      <c r="AK20" s="115">
        <f t="shared" si="16"/>
        <v>0.34713141145595006</v>
      </c>
    </row>
    <row r="21" spans="1:37" ht="14" x14ac:dyDescent="0.3">
      <c r="A21" s="58" t="s">
        <v>0</v>
      </c>
      <c r="B21" s="59" t="s">
        <v>380</v>
      </c>
      <c r="C21" s="60" t="s">
        <v>0</v>
      </c>
      <c r="D21" s="80">
        <f>SUM(D16:D20)</f>
        <v>5505744372</v>
      </c>
      <c r="E21" s="81">
        <f>SUM(E16:E20)</f>
        <v>1598996467</v>
      </c>
      <c r="F21" s="82">
        <f t="shared" si="0"/>
        <v>7104740839</v>
      </c>
      <c r="G21" s="80">
        <f>SUM(G16:G20)</f>
        <v>6728081459</v>
      </c>
      <c r="H21" s="81">
        <f>SUM(H16:H20)</f>
        <v>1706020184</v>
      </c>
      <c r="I21" s="82">
        <f t="shared" si="1"/>
        <v>8434101643</v>
      </c>
      <c r="J21" s="80">
        <f>SUM(J16:J20)</f>
        <v>1199655717</v>
      </c>
      <c r="K21" s="81">
        <f>SUM(K16:K20)</f>
        <v>406762620</v>
      </c>
      <c r="L21" s="81">
        <f t="shared" si="2"/>
        <v>1606418337</v>
      </c>
      <c r="M21" s="96">
        <f t="shared" si="3"/>
        <v>0.22610512802689439</v>
      </c>
      <c r="N21" s="80">
        <f>SUM(N16:N20)</f>
        <v>1228324187</v>
      </c>
      <c r="O21" s="81">
        <f>SUM(O16:O20)</f>
        <v>363635951</v>
      </c>
      <c r="P21" s="81">
        <f t="shared" si="4"/>
        <v>1591960138</v>
      </c>
      <c r="Q21" s="96">
        <f t="shared" si="5"/>
        <v>0.22407012079332511</v>
      </c>
      <c r="R21" s="80">
        <f>SUM(R16:R20)</f>
        <v>1296972372</v>
      </c>
      <c r="S21" s="81">
        <f>SUM(S16:S20)</f>
        <v>304764982</v>
      </c>
      <c r="T21" s="81">
        <f t="shared" si="6"/>
        <v>1601737354</v>
      </c>
      <c r="U21" s="96">
        <f t="shared" si="7"/>
        <v>0.18991202878487767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f t="shared" si="10"/>
        <v>3724952276</v>
      </c>
      <c r="AA21" s="81">
        <f t="shared" si="11"/>
        <v>1075163553</v>
      </c>
      <c r="AB21" s="81">
        <f t="shared" si="12"/>
        <v>4800115829</v>
      </c>
      <c r="AC21" s="96">
        <f t="shared" si="13"/>
        <v>0.56913184500022274</v>
      </c>
      <c r="AD21" s="80">
        <f>SUM(AD16:AD20)</f>
        <v>1243366157</v>
      </c>
      <c r="AE21" s="81">
        <f>SUM(AE16:AE20)</f>
        <v>274352034</v>
      </c>
      <c r="AF21" s="81">
        <f t="shared" si="14"/>
        <v>1517718191</v>
      </c>
      <c r="AG21" s="81">
        <f>SUM(AG16:AG20)</f>
        <v>6804045987</v>
      </c>
      <c r="AH21" s="81">
        <f>SUM(AH16:AH20)</f>
        <v>6993167581</v>
      </c>
      <c r="AI21" s="82">
        <f>SUM(AI16:AI20)</f>
        <v>4488628051</v>
      </c>
      <c r="AJ21" s="116">
        <f t="shared" si="15"/>
        <v>0.6418590715880057</v>
      </c>
      <c r="AK21" s="117">
        <f t="shared" si="16"/>
        <v>5.5358869319897419E-2</v>
      </c>
    </row>
    <row r="22" spans="1:37" ht="13" x14ac:dyDescent="0.3">
      <c r="A22" s="55" t="s">
        <v>101</v>
      </c>
      <c r="B22" s="56" t="s">
        <v>381</v>
      </c>
      <c r="C22" s="57" t="s">
        <v>382</v>
      </c>
      <c r="D22" s="77">
        <v>400488234</v>
      </c>
      <c r="E22" s="78">
        <v>86964800</v>
      </c>
      <c r="F22" s="79">
        <f t="shared" si="0"/>
        <v>487453034</v>
      </c>
      <c r="G22" s="77">
        <v>473637309</v>
      </c>
      <c r="H22" s="78">
        <v>98204823</v>
      </c>
      <c r="I22" s="79">
        <f t="shared" si="1"/>
        <v>571842132</v>
      </c>
      <c r="J22" s="77">
        <v>84638602</v>
      </c>
      <c r="K22" s="78">
        <v>20590214</v>
      </c>
      <c r="L22" s="78">
        <f t="shared" si="2"/>
        <v>105228816</v>
      </c>
      <c r="M22" s="95">
        <f t="shared" si="3"/>
        <v>0.21587477902537786</v>
      </c>
      <c r="N22" s="77">
        <v>87270842</v>
      </c>
      <c r="O22" s="78">
        <v>17858877</v>
      </c>
      <c r="P22" s="78">
        <f t="shared" si="4"/>
        <v>105129719</v>
      </c>
      <c r="Q22" s="95">
        <f t="shared" si="5"/>
        <v>0.21567148354235088</v>
      </c>
      <c r="R22" s="77">
        <v>80026189</v>
      </c>
      <c r="S22" s="78">
        <v>13454450</v>
      </c>
      <c r="T22" s="78">
        <f t="shared" si="6"/>
        <v>93480639</v>
      </c>
      <c r="U22" s="95">
        <f t="shared" si="7"/>
        <v>0.16347280791125757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251935633</v>
      </c>
      <c r="AA22" s="78">
        <f t="shared" si="11"/>
        <v>51903541</v>
      </c>
      <c r="AB22" s="78">
        <f t="shared" si="12"/>
        <v>303839174</v>
      </c>
      <c r="AC22" s="95">
        <f t="shared" si="13"/>
        <v>0.53133401160444749</v>
      </c>
      <c r="AD22" s="77">
        <v>76556869</v>
      </c>
      <c r="AE22" s="78">
        <v>34386744</v>
      </c>
      <c r="AF22" s="78">
        <f t="shared" si="14"/>
        <v>110943613</v>
      </c>
      <c r="AG22" s="78">
        <v>507811096</v>
      </c>
      <c r="AH22" s="78">
        <v>572392053</v>
      </c>
      <c r="AI22" s="79">
        <v>278247538</v>
      </c>
      <c r="AJ22" s="114">
        <f t="shared" si="15"/>
        <v>0.48611355895257335</v>
      </c>
      <c r="AK22" s="115">
        <f t="shared" si="16"/>
        <v>-0.15740404992939971</v>
      </c>
    </row>
    <row r="23" spans="1:37" ht="13" x14ac:dyDescent="0.3">
      <c r="A23" s="55" t="s">
        <v>101</v>
      </c>
      <c r="B23" s="56" t="s">
        <v>383</v>
      </c>
      <c r="C23" s="57" t="s">
        <v>384</v>
      </c>
      <c r="D23" s="77">
        <v>285311044</v>
      </c>
      <c r="E23" s="78">
        <v>64396800</v>
      </c>
      <c r="F23" s="79">
        <f t="shared" si="0"/>
        <v>349707844</v>
      </c>
      <c r="G23" s="77">
        <v>293502989</v>
      </c>
      <c r="H23" s="78">
        <v>58277000</v>
      </c>
      <c r="I23" s="79">
        <f t="shared" si="1"/>
        <v>351779989</v>
      </c>
      <c r="J23" s="77">
        <v>53609373</v>
      </c>
      <c r="K23" s="78">
        <v>6734191</v>
      </c>
      <c r="L23" s="78">
        <f t="shared" si="2"/>
        <v>60343564</v>
      </c>
      <c r="M23" s="95">
        <f t="shared" si="3"/>
        <v>0.17255421928711442</v>
      </c>
      <c r="N23" s="77">
        <v>96833374</v>
      </c>
      <c r="O23" s="78">
        <v>11868744</v>
      </c>
      <c r="P23" s="78">
        <f t="shared" si="4"/>
        <v>108702118</v>
      </c>
      <c r="Q23" s="95">
        <f t="shared" si="5"/>
        <v>0.31083694536745937</v>
      </c>
      <c r="R23" s="77">
        <v>54374447</v>
      </c>
      <c r="S23" s="78">
        <v>12408326</v>
      </c>
      <c r="T23" s="78">
        <f t="shared" si="6"/>
        <v>66782773</v>
      </c>
      <c r="U23" s="95">
        <f t="shared" si="7"/>
        <v>0.18984244439213965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204817194</v>
      </c>
      <c r="AA23" s="78">
        <f t="shared" si="11"/>
        <v>31011261</v>
      </c>
      <c r="AB23" s="78">
        <f t="shared" si="12"/>
        <v>235828455</v>
      </c>
      <c r="AC23" s="95">
        <f t="shared" si="13"/>
        <v>0.67038621403788834</v>
      </c>
      <c r="AD23" s="77">
        <v>54550507</v>
      </c>
      <c r="AE23" s="78">
        <v>10433256</v>
      </c>
      <c r="AF23" s="78">
        <f t="shared" si="14"/>
        <v>64983763</v>
      </c>
      <c r="AG23" s="78">
        <v>356572062</v>
      </c>
      <c r="AH23" s="78">
        <v>356572062</v>
      </c>
      <c r="AI23" s="79">
        <v>233482871</v>
      </c>
      <c r="AJ23" s="114">
        <f t="shared" si="15"/>
        <v>0.65479855513750262</v>
      </c>
      <c r="AK23" s="115">
        <f t="shared" si="16"/>
        <v>2.7683992384374578E-2</v>
      </c>
    </row>
    <row r="24" spans="1:37" ht="13" x14ac:dyDescent="0.3">
      <c r="A24" s="55" t="s">
        <v>101</v>
      </c>
      <c r="B24" s="56" t="s">
        <v>73</v>
      </c>
      <c r="C24" s="57" t="s">
        <v>74</v>
      </c>
      <c r="D24" s="77">
        <v>5724363741</v>
      </c>
      <c r="E24" s="78">
        <v>716060669</v>
      </c>
      <c r="F24" s="79">
        <f t="shared" si="0"/>
        <v>6440424410</v>
      </c>
      <c r="G24" s="77">
        <v>5728193851</v>
      </c>
      <c r="H24" s="78">
        <v>955210349</v>
      </c>
      <c r="I24" s="79">
        <f t="shared" si="1"/>
        <v>6683404200</v>
      </c>
      <c r="J24" s="77">
        <v>1180139352</v>
      </c>
      <c r="K24" s="78">
        <v>99403706</v>
      </c>
      <c r="L24" s="78">
        <f t="shared" si="2"/>
        <v>1279543058</v>
      </c>
      <c r="M24" s="95">
        <f t="shared" si="3"/>
        <v>0.19867371721858312</v>
      </c>
      <c r="N24" s="77">
        <v>1489241881</v>
      </c>
      <c r="O24" s="78">
        <v>245584294</v>
      </c>
      <c r="P24" s="78">
        <f t="shared" si="4"/>
        <v>1734826175</v>
      </c>
      <c r="Q24" s="95">
        <f t="shared" si="5"/>
        <v>0.26936519467666575</v>
      </c>
      <c r="R24" s="77">
        <v>1210108749</v>
      </c>
      <c r="S24" s="78">
        <v>172797365</v>
      </c>
      <c r="T24" s="78">
        <f t="shared" si="6"/>
        <v>1382906114</v>
      </c>
      <c r="U24" s="95">
        <f t="shared" si="7"/>
        <v>0.2069164265121059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3879489982</v>
      </c>
      <c r="AA24" s="78">
        <f t="shared" si="11"/>
        <v>517785365</v>
      </c>
      <c r="AB24" s="78">
        <f t="shared" si="12"/>
        <v>4397275347</v>
      </c>
      <c r="AC24" s="95">
        <f t="shared" si="13"/>
        <v>0.6579394595047835</v>
      </c>
      <c r="AD24" s="77">
        <v>1080276172</v>
      </c>
      <c r="AE24" s="78">
        <v>90392067</v>
      </c>
      <c r="AF24" s="78">
        <f t="shared" si="14"/>
        <v>1170668239</v>
      </c>
      <c r="AG24" s="78">
        <v>5960354691</v>
      </c>
      <c r="AH24" s="78">
        <v>6080042837</v>
      </c>
      <c r="AI24" s="79">
        <v>4228417497</v>
      </c>
      <c r="AJ24" s="114">
        <f t="shared" si="15"/>
        <v>0.69545850421777222</v>
      </c>
      <c r="AK24" s="115">
        <f t="shared" si="16"/>
        <v>0.18129634676114237</v>
      </c>
    </row>
    <row r="25" spans="1:37" ht="13" x14ac:dyDescent="0.3">
      <c r="A25" s="55" t="s">
        <v>101</v>
      </c>
      <c r="B25" s="56" t="s">
        <v>385</v>
      </c>
      <c r="C25" s="57" t="s">
        <v>386</v>
      </c>
      <c r="D25" s="77">
        <v>638714932</v>
      </c>
      <c r="E25" s="78">
        <v>246865699</v>
      </c>
      <c r="F25" s="79">
        <f t="shared" si="0"/>
        <v>885580631</v>
      </c>
      <c r="G25" s="77">
        <v>616819870</v>
      </c>
      <c r="H25" s="78">
        <v>292608160</v>
      </c>
      <c r="I25" s="79">
        <f t="shared" si="1"/>
        <v>909428030</v>
      </c>
      <c r="J25" s="77">
        <v>71356248</v>
      </c>
      <c r="K25" s="78">
        <v>49793894</v>
      </c>
      <c r="L25" s="78">
        <f t="shared" si="2"/>
        <v>121150142</v>
      </c>
      <c r="M25" s="95">
        <f t="shared" si="3"/>
        <v>0.13680306203535295</v>
      </c>
      <c r="N25" s="77">
        <v>73868845</v>
      </c>
      <c r="O25" s="78">
        <v>50002419</v>
      </c>
      <c r="P25" s="78">
        <f t="shared" si="4"/>
        <v>123871264</v>
      </c>
      <c r="Q25" s="95">
        <f t="shared" si="5"/>
        <v>0.13987576022312528</v>
      </c>
      <c r="R25" s="77">
        <v>87007056</v>
      </c>
      <c r="S25" s="78">
        <v>36376285</v>
      </c>
      <c r="T25" s="78">
        <f t="shared" si="6"/>
        <v>123383341</v>
      </c>
      <c r="U25" s="95">
        <f t="shared" si="7"/>
        <v>0.13567136368119201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232232149</v>
      </c>
      <c r="AA25" s="78">
        <f t="shared" si="11"/>
        <v>136172598</v>
      </c>
      <c r="AB25" s="78">
        <f t="shared" si="12"/>
        <v>368404747</v>
      </c>
      <c r="AC25" s="95">
        <f t="shared" si="13"/>
        <v>0.40509499910619645</v>
      </c>
      <c r="AD25" s="77">
        <v>73309731</v>
      </c>
      <c r="AE25" s="78">
        <v>37464454</v>
      </c>
      <c r="AF25" s="78">
        <f t="shared" si="14"/>
        <v>110774185</v>
      </c>
      <c r="AG25" s="78">
        <v>829273694</v>
      </c>
      <c r="AH25" s="78">
        <v>870835825</v>
      </c>
      <c r="AI25" s="79">
        <v>309080749</v>
      </c>
      <c r="AJ25" s="114">
        <f t="shared" si="15"/>
        <v>0.3549242464846919</v>
      </c>
      <c r="AK25" s="115">
        <f t="shared" si="16"/>
        <v>0.11382756731633825</v>
      </c>
    </row>
    <row r="26" spans="1:37" ht="13" x14ac:dyDescent="0.3">
      <c r="A26" s="55" t="s">
        <v>116</v>
      </c>
      <c r="B26" s="56" t="s">
        <v>387</v>
      </c>
      <c r="C26" s="57" t="s">
        <v>388</v>
      </c>
      <c r="D26" s="77">
        <v>1208191000</v>
      </c>
      <c r="E26" s="78">
        <v>393366000</v>
      </c>
      <c r="F26" s="79">
        <f t="shared" si="0"/>
        <v>1601557000</v>
      </c>
      <c r="G26" s="77">
        <v>1297665000</v>
      </c>
      <c r="H26" s="78">
        <v>430571000</v>
      </c>
      <c r="I26" s="79">
        <f t="shared" si="1"/>
        <v>1728236000</v>
      </c>
      <c r="J26" s="77">
        <v>209069556</v>
      </c>
      <c r="K26" s="78">
        <v>117403078</v>
      </c>
      <c r="L26" s="78">
        <f t="shared" si="2"/>
        <v>326472634</v>
      </c>
      <c r="M26" s="95">
        <f t="shared" si="3"/>
        <v>0.20384702761125581</v>
      </c>
      <c r="N26" s="77">
        <v>197313822</v>
      </c>
      <c r="O26" s="78">
        <v>209847806</v>
      </c>
      <c r="P26" s="78">
        <f t="shared" si="4"/>
        <v>407161628</v>
      </c>
      <c r="Q26" s="95">
        <f t="shared" si="5"/>
        <v>0.25422862127292378</v>
      </c>
      <c r="R26" s="77">
        <v>205140512</v>
      </c>
      <c r="S26" s="78">
        <v>99242355</v>
      </c>
      <c r="T26" s="78">
        <f t="shared" si="6"/>
        <v>304382867</v>
      </c>
      <c r="U26" s="95">
        <f t="shared" si="7"/>
        <v>0.17612343858130486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611523890</v>
      </c>
      <c r="AA26" s="78">
        <f t="shared" si="11"/>
        <v>426493239</v>
      </c>
      <c r="AB26" s="78">
        <f t="shared" si="12"/>
        <v>1038017129</v>
      </c>
      <c r="AC26" s="95">
        <f t="shared" si="13"/>
        <v>0.60062232762192203</v>
      </c>
      <c r="AD26" s="77">
        <v>203012373</v>
      </c>
      <c r="AE26" s="78">
        <v>116670002</v>
      </c>
      <c r="AF26" s="78">
        <f t="shared" si="14"/>
        <v>319682375</v>
      </c>
      <c r="AG26" s="78">
        <v>1541915000</v>
      </c>
      <c r="AH26" s="78">
        <v>1694872000</v>
      </c>
      <c r="AI26" s="79">
        <v>959798420</v>
      </c>
      <c r="AJ26" s="114">
        <f t="shared" si="15"/>
        <v>0.56629551966166181</v>
      </c>
      <c r="AK26" s="115">
        <f t="shared" si="16"/>
        <v>-4.7858465766215552E-2</v>
      </c>
    </row>
    <row r="27" spans="1:37" ht="14" x14ac:dyDescent="0.3">
      <c r="A27" s="58" t="s">
        <v>0</v>
      </c>
      <c r="B27" s="59" t="s">
        <v>389</v>
      </c>
      <c r="C27" s="60" t="s">
        <v>0</v>
      </c>
      <c r="D27" s="80">
        <f>SUM(D22:D26)</f>
        <v>8257068951</v>
      </c>
      <c r="E27" s="81">
        <f>SUM(E22:E26)</f>
        <v>1507653968</v>
      </c>
      <c r="F27" s="82">
        <f t="shared" si="0"/>
        <v>9764722919</v>
      </c>
      <c r="G27" s="80">
        <f>SUM(G22:G26)</f>
        <v>8409819019</v>
      </c>
      <c r="H27" s="81">
        <f>SUM(H22:H26)</f>
        <v>1834871332</v>
      </c>
      <c r="I27" s="82">
        <f t="shared" si="1"/>
        <v>10244690351</v>
      </c>
      <c r="J27" s="80">
        <f>SUM(J22:J26)</f>
        <v>1598813131</v>
      </c>
      <c r="K27" s="81">
        <f>SUM(K22:K26)</f>
        <v>293925083</v>
      </c>
      <c r="L27" s="81">
        <f t="shared" si="2"/>
        <v>1892738214</v>
      </c>
      <c r="M27" s="96">
        <f t="shared" si="3"/>
        <v>0.19383429818752443</v>
      </c>
      <c r="N27" s="80">
        <f>SUM(N22:N26)</f>
        <v>1944528764</v>
      </c>
      <c r="O27" s="81">
        <f>SUM(O22:O26)</f>
        <v>535162140</v>
      </c>
      <c r="P27" s="81">
        <f t="shared" si="4"/>
        <v>2479690904</v>
      </c>
      <c r="Q27" s="96">
        <f t="shared" si="5"/>
        <v>0.2539438061447773</v>
      </c>
      <c r="R27" s="80">
        <f>SUM(R22:R26)</f>
        <v>1636656953</v>
      </c>
      <c r="S27" s="81">
        <f>SUM(S22:S26)</f>
        <v>334278781</v>
      </c>
      <c r="T27" s="81">
        <f t="shared" si="6"/>
        <v>1970935734</v>
      </c>
      <c r="U27" s="96">
        <f t="shared" si="7"/>
        <v>0.19238607185502821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f t="shared" si="10"/>
        <v>5179998848</v>
      </c>
      <c r="AA27" s="81">
        <f t="shared" si="11"/>
        <v>1163366004</v>
      </c>
      <c r="AB27" s="81">
        <f t="shared" si="12"/>
        <v>6343364852</v>
      </c>
      <c r="AC27" s="96">
        <f t="shared" si="13"/>
        <v>0.61918561075697265</v>
      </c>
      <c r="AD27" s="80">
        <f>SUM(AD22:AD26)</f>
        <v>1487705652</v>
      </c>
      <c r="AE27" s="81">
        <f>SUM(AE22:AE26)</f>
        <v>289346523</v>
      </c>
      <c r="AF27" s="81">
        <f t="shared" si="14"/>
        <v>1777052175</v>
      </c>
      <c r="AG27" s="81">
        <f>SUM(AG22:AG26)</f>
        <v>9195926543</v>
      </c>
      <c r="AH27" s="81">
        <f>SUM(AH22:AH26)</f>
        <v>9574714777</v>
      </c>
      <c r="AI27" s="82">
        <f>SUM(AI22:AI26)</f>
        <v>6009027075</v>
      </c>
      <c r="AJ27" s="116">
        <f t="shared" si="15"/>
        <v>0.62759332418284108</v>
      </c>
      <c r="AK27" s="117">
        <f t="shared" si="16"/>
        <v>0.10910403291901094</v>
      </c>
    </row>
    <row r="28" spans="1:37" ht="13" x14ac:dyDescent="0.3">
      <c r="A28" s="55" t="s">
        <v>101</v>
      </c>
      <c r="B28" s="56" t="s">
        <v>390</v>
      </c>
      <c r="C28" s="57" t="s">
        <v>391</v>
      </c>
      <c r="D28" s="77">
        <v>601404839</v>
      </c>
      <c r="E28" s="78">
        <v>109479950</v>
      </c>
      <c r="F28" s="79">
        <f t="shared" si="0"/>
        <v>710884789</v>
      </c>
      <c r="G28" s="77">
        <v>690962749</v>
      </c>
      <c r="H28" s="78">
        <v>127715950</v>
      </c>
      <c r="I28" s="79">
        <f t="shared" si="1"/>
        <v>818678699</v>
      </c>
      <c r="J28" s="77">
        <v>108593344</v>
      </c>
      <c r="K28" s="78">
        <v>16634767</v>
      </c>
      <c r="L28" s="78">
        <f t="shared" si="2"/>
        <v>125228111</v>
      </c>
      <c r="M28" s="95">
        <f t="shared" si="3"/>
        <v>0.17615809613278982</v>
      </c>
      <c r="N28" s="77">
        <v>125693089</v>
      </c>
      <c r="O28" s="78">
        <v>14254991</v>
      </c>
      <c r="P28" s="78">
        <f t="shared" si="4"/>
        <v>139948080</v>
      </c>
      <c r="Q28" s="95">
        <f t="shared" si="5"/>
        <v>0.19686464271779489</v>
      </c>
      <c r="R28" s="77">
        <v>128690528</v>
      </c>
      <c r="S28" s="78">
        <v>5612825</v>
      </c>
      <c r="T28" s="78">
        <f t="shared" si="6"/>
        <v>134303353</v>
      </c>
      <c r="U28" s="95">
        <f t="shared" si="7"/>
        <v>0.16404891584946441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362976961</v>
      </c>
      <c r="AA28" s="78">
        <f t="shared" si="11"/>
        <v>36502583</v>
      </c>
      <c r="AB28" s="78">
        <f t="shared" si="12"/>
        <v>399479544</v>
      </c>
      <c r="AC28" s="95">
        <f t="shared" si="13"/>
        <v>0.48795644064998445</v>
      </c>
      <c r="AD28" s="77">
        <v>123326530</v>
      </c>
      <c r="AE28" s="78">
        <v>1020577</v>
      </c>
      <c r="AF28" s="78">
        <f t="shared" si="14"/>
        <v>124347107</v>
      </c>
      <c r="AG28" s="78">
        <v>653866542</v>
      </c>
      <c r="AH28" s="78">
        <v>651709624</v>
      </c>
      <c r="AI28" s="79">
        <v>333632023</v>
      </c>
      <c r="AJ28" s="114">
        <f t="shared" si="15"/>
        <v>0.51193355248042183</v>
      </c>
      <c r="AK28" s="115">
        <f t="shared" si="16"/>
        <v>8.0068175611033743E-2</v>
      </c>
    </row>
    <row r="29" spans="1:37" ht="13" x14ac:dyDescent="0.3">
      <c r="A29" s="55" t="s">
        <v>101</v>
      </c>
      <c r="B29" s="56" t="s">
        <v>392</v>
      </c>
      <c r="C29" s="57" t="s">
        <v>393</v>
      </c>
      <c r="D29" s="77">
        <v>901405109</v>
      </c>
      <c r="E29" s="78">
        <v>157914047</v>
      </c>
      <c r="F29" s="79">
        <f t="shared" si="0"/>
        <v>1059319156</v>
      </c>
      <c r="G29" s="77">
        <v>886131809</v>
      </c>
      <c r="H29" s="78">
        <v>220667206</v>
      </c>
      <c r="I29" s="79">
        <f t="shared" si="1"/>
        <v>1106799015</v>
      </c>
      <c r="J29" s="77">
        <v>195292516</v>
      </c>
      <c r="K29" s="78">
        <v>38430289</v>
      </c>
      <c r="L29" s="78">
        <f t="shared" si="2"/>
        <v>233722805</v>
      </c>
      <c r="M29" s="95">
        <f t="shared" si="3"/>
        <v>0.22063492732684992</v>
      </c>
      <c r="N29" s="77">
        <v>248273877</v>
      </c>
      <c r="O29" s="78">
        <v>49156915</v>
      </c>
      <c r="P29" s="78">
        <f t="shared" si="4"/>
        <v>297430792</v>
      </c>
      <c r="Q29" s="95">
        <f t="shared" si="5"/>
        <v>0.28077543044071979</v>
      </c>
      <c r="R29" s="77">
        <v>177392441</v>
      </c>
      <c r="S29" s="78">
        <v>40250342</v>
      </c>
      <c r="T29" s="78">
        <f t="shared" si="6"/>
        <v>217642783</v>
      </c>
      <c r="U29" s="95">
        <f t="shared" si="7"/>
        <v>0.19664164861946504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620958834</v>
      </c>
      <c r="AA29" s="78">
        <f t="shared" si="11"/>
        <v>127837546</v>
      </c>
      <c r="AB29" s="78">
        <f t="shared" si="12"/>
        <v>748796380</v>
      </c>
      <c r="AC29" s="95">
        <f t="shared" si="13"/>
        <v>0.67654232597957276</v>
      </c>
      <c r="AD29" s="77">
        <v>182758725</v>
      </c>
      <c r="AE29" s="78">
        <v>30137169</v>
      </c>
      <c r="AF29" s="78">
        <f t="shared" si="14"/>
        <v>212895894</v>
      </c>
      <c r="AG29" s="78">
        <v>1059728966</v>
      </c>
      <c r="AH29" s="78">
        <v>1097708359</v>
      </c>
      <c r="AI29" s="79">
        <v>697032795</v>
      </c>
      <c r="AJ29" s="114">
        <f t="shared" si="15"/>
        <v>0.63498905632365688</v>
      </c>
      <c r="AK29" s="115">
        <f t="shared" si="16"/>
        <v>2.2296761627539796E-2</v>
      </c>
    </row>
    <row r="30" spans="1:37" ht="13" x14ac:dyDescent="0.3">
      <c r="A30" s="55" t="s">
        <v>101</v>
      </c>
      <c r="B30" s="56" t="s">
        <v>394</v>
      </c>
      <c r="C30" s="57" t="s">
        <v>395</v>
      </c>
      <c r="D30" s="77">
        <v>627799036</v>
      </c>
      <c r="E30" s="78">
        <v>152010992</v>
      </c>
      <c r="F30" s="79">
        <f t="shared" si="0"/>
        <v>779810028</v>
      </c>
      <c r="G30" s="77">
        <v>684752154</v>
      </c>
      <c r="H30" s="78">
        <v>171875488</v>
      </c>
      <c r="I30" s="79">
        <f t="shared" si="1"/>
        <v>856627642</v>
      </c>
      <c r="J30" s="77">
        <v>128746727</v>
      </c>
      <c r="K30" s="78">
        <v>49629218</v>
      </c>
      <c r="L30" s="78">
        <f t="shared" si="2"/>
        <v>178375945</v>
      </c>
      <c r="M30" s="95">
        <f t="shared" si="3"/>
        <v>0.22874282016799097</v>
      </c>
      <c r="N30" s="77">
        <v>156266480</v>
      </c>
      <c r="O30" s="78">
        <v>37609310</v>
      </c>
      <c r="P30" s="78">
        <f t="shared" si="4"/>
        <v>193875790</v>
      </c>
      <c r="Q30" s="95">
        <f t="shared" si="5"/>
        <v>0.24861925730454956</v>
      </c>
      <c r="R30" s="77">
        <v>135010772</v>
      </c>
      <c r="S30" s="78">
        <v>19763443</v>
      </c>
      <c r="T30" s="78">
        <f t="shared" si="6"/>
        <v>154774215</v>
      </c>
      <c r="U30" s="95">
        <f t="shared" si="7"/>
        <v>0.18067852052805927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420023979</v>
      </c>
      <c r="AA30" s="78">
        <f t="shared" si="11"/>
        <v>107001971</v>
      </c>
      <c r="AB30" s="78">
        <f t="shared" si="12"/>
        <v>527025950</v>
      </c>
      <c r="AC30" s="95">
        <f t="shared" si="13"/>
        <v>0.61523341550073396</v>
      </c>
      <c r="AD30" s="77">
        <v>140340336</v>
      </c>
      <c r="AE30" s="78">
        <v>16061451</v>
      </c>
      <c r="AF30" s="78">
        <f t="shared" si="14"/>
        <v>156401787</v>
      </c>
      <c r="AG30" s="78">
        <v>668740223</v>
      </c>
      <c r="AH30" s="78">
        <v>732406204</v>
      </c>
      <c r="AI30" s="79">
        <v>446316215</v>
      </c>
      <c r="AJ30" s="114">
        <f t="shared" si="15"/>
        <v>0.60938344399933564</v>
      </c>
      <c r="AK30" s="115">
        <f t="shared" si="16"/>
        <v>-1.0406351687017534E-2</v>
      </c>
    </row>
    <row r="31" spans="1:37" ht="13" x14ac:dyDescent="0.3">
      <c r="A31" s="55" t="s">
        <v>101</v>
      </c>
      <c r="B31" s="56" t="s">
        <v>396</v>
      </c>
      <c r="C31" s="57" t="s">
        <v>397</v>
      </c>
      <c r="D31" s="77">
        <v>1634880982</v>
      </c>
      <c r="E31" s="78">
        <v>440755800</v>
      </c>
      <c r="F31" s="79">
        <f t="shared" si="0"/>
        <v>2075636782</v>
      </c>
      <c r="G31" s="77">
        <v>1681934293</v>
      </c>
      <c r="H31" s="78">
        <v>463332771</v>
      </c>
      <c r="I31" s="79">
        <f t="shared" si="1"/>
        <v>2145267064</v>
      </c>
      <c r="J31" s="77">
        <v>409645192</v>
      </c>
      <c r="K31" s="78">
        <v>128826567</v>
      </c>
      <c r="L31" s="78">
        <f t="shared" si="2"/>
        <v>538471759</v>
      </c>
      <c r="M31" s="95">
        <f t="shared" si="3"/>
        <v>0.25942484912083236</v>
      </c>
      <c r="N31" s="77">
        <v>402033649</v>
      </c>
      <c r="O31" s="78">
        <v>104173468</v>
      </c>
      <c r="P31" s="78">
        <f t="shared" si="4"/>
        <v>506207117</v>
      </c>
      <c r="Q31" s="95">
        <f t="shared" si="5"/>
        <v>0.24388039438780768</v>
      </c>
      <c r="R31" s="77">
        <v>295595233</v>
      </c>
      <c r="S31" s="78">
        <v>58457156</v>
      </c>
      <c r="T31" s="78">
        <f t="shared" si="6"/>
        <v>354052389</v>
      </c>
      <c r="U31" s="95">
        <f t="shared" si="7"/>
        <v>0.16503884059071164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1107274074</v>
      </c>
      <c r="AA31" s="78">
        <f t="shared" si="11"/>
        <v>291457191</v>
      </c>
      <c r="AB31" s="78">
        <f t="shared" si="12"/>
        <v>1398731265</v>
      </c>
      <c r="AC31" s="95">
        <f t="shared" si="13"/>
        <v>0.65200798934188087</v>
      </c>
      <c r="AD31" s="77">
        <v>331203047</v>
      </c>
      <c r="AE31" s="78">
        <v>78550905</v>
      </c>
      <c r="AF31" s="78">
        <f t="shared" si="14"/>
        <v>409753952</v>
      </c>
      <c r="AG31" s="78">
        <v>1871564297</v>
      </c>
      <c r="AH31" s="78">
        <v>1975391149</v>
      </c>
      <c r="AI31" s="79">
        <v>1353808990</v>
      </c>
      <c r="AJ31" s="114">
        <f t="shared" si="15"/>
        <v>0.68533717521481108</v>
      </c>
      <c r="AK31" s="115">
        <f t="shared" si="16"/>
        <v>-0.13593905007656892</v>
      </c>
    </row>
    <row r="32" spans="1:37" ht="13" x14ac:dyDescent="0.3">
      <c r="A32" s="55" t="s">
        <v>101</v>
      </c>
      <c r="B32" s="56" t="s">
        <v>398</v>
      </c>
      <c r="C32" s="57" t="s">
        <v>399</v>
      </c>
      <c r="D32" s="77">
        <v>979048560</v>
      </c>
      <c r="E32" s="78">
        <v>202997292</v>
      </c>
      <c r="F32" s="79">
        <f t="shared" si="0"/>
        <v>1182045852</v>
      </c>
      <c r="G32" s="77">
        <v>966493649</v>
      </c>
      <c r="H32" s="78">
        <v>264614502</v>
      </c>
      <c r="I32" s="79">
        <f t="shared" si="1"/>
        <v>1231108151</v>
      </c>
      <c r="J32" s="77">
        <v>321871515</v>
      </c>
      <c r="K32" s="78">
        <v>19408888</v>
      </c>
      <c r="L32" s="78">
        <f t="shared" si="2"/>
        <v>341280403</v>
      </c>
      <c r="M32" s="95">
        <f t="shared" si="3"/>
        <v>0.28872010541939619</v>
      </c>
      <c r="N32" s="77">
        <v>265489333</v>
      </c>
      <c r="O32" s="78">
        <v>29250686</v>
      </c>
      <c r="P32" s="78">
        <f t="shared" si="4"/>
        <v>294740019</v>
      </c>
      <c r="Q32" s="95">
        <f t="shared" si="5"/>
        <v>0.24934736541844402</v>
      </c>
      <c r="R32" s="77">
        <v>201412172</v>
      </c>
      <c r="S32" s="78">
        <v>17748010</v>
      </c>
      <c r="T32" s="78">
        <f t="shared" si="6"/>
        <v>219160182</v>
      </c>
      <c r="U32" s="95">
        <f t="shared" si="7"/>
        <v>0.17801862640742114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788773020</v>
      </c>
      <c r="AA32" s="78">
        <f t="shared" si="11"/>
        <v>66407584</v>
      </c>
      <c r="AB32" s="78">
        <f t="shared" si="12"/>
        <v>855180604</v>
      </c>
      <c r="AC32" s="95">
        <f t="shared" si="13"/>
        <v>0.6946429550526142</v>
      </c>
      <c r="AD32" s="77">
        <v>235470303</v>
      </c>
      <c r="AE32" s="78">
        <v>8122887</v>
      </c>
      <c r="AF32" s="78">
        <f t="shared" si="14"/>
        <v>243593190</v>
      </c>
      <c r="AG32" s="78">
        <v>1112615418</v>
      </c>
      <c r="AH32" s="78">
        <v>1149665691</v>
      </c>
      <c r="AI32" s="79">
        <v>699170381</v>
      </c>
      <c r="AJ32" s="114">
        <f t="shared" si="15"/>
        <v>0.60815103596929032</v>
      </c>
      <c r="AK32" s="115">
        <f t="shared" si="16"/>
        <v>-0.10030250845682509</v>
      </c>
    </row>
    <row r="33" spans="1:37" ht="13" x14ac:dyDescent="0.3">
      <c r="A33" s="55" t="s">
        <v>116</v>
      </c>
      <c r="B33" s="56" t="s">
        <v>400</v>
      </c>
      <c r="C33" s="57" t="s">
        <v>401</v>
      </c>
      <c r="D33" s="77">
        <v>198878737</v>
      </c>
      <c r="E33" s="78">
        <v>100000</v>
      </c>
      <c r="F33" s="79">
        <f t="shared" si="0"/>
        <v>198978737</v>
      </c>
      <c r="G33" s="77">
        <v>196326737</v>
      </c>
      <c r="H33" s="78">
        <v>1200000</v>
      </c>
      <c r="I33" s="79">
        <f t="shared" si="1"/>
        <v>197526737</v>
      </c>
      <c r="J33" s="77">
        <v>55413022</v>
      </c>
      <c r="K33" s="78">
        <v>0</v>
      </c>
      <c r="L33" s="78">
        <f t="shared" si="2"/>
        <v>55413022</v>
      </c>
      <c r="M33" s="95">
        <f t="shared" si="3"/>
        <v>0.27848715312732136</v>
      </c>
      <c r="N33" s="77">
        <v>50227645</v>
      </c>
      <c r="O33" s="78">
        <v>0</v>
      </c>
      <c r="P33" s="78">
        <f t="shared" si="4"/>
        <v>50227645</v>
      </c>
      <c r="Q33" s="95">
        <f t="shared" si="5"/>
        <v>0.252427197786465</v>
      </c>
      <c r="R33" s="77">
        <v>46350974</v>
      </c>
      <c r="S33" s="78">
        <v>98700</v>
      </c>
      <c r="T33" s="78">
        <f t="shared" si="6"/>
        <v>46449674</v>
      </c>
      <c r="U33" s="95">
        <f t="shared" si="7"/>
        <v>0.23515638796787292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151991641</v>
      </c>
      <c r="AA33" s="78">
        <f t="shared" si="11"/>
        <v>98700</v>
      </c>
      <c r="AB33" s="78">
        <f t="shared" si="12"/>
        <v>152090341</v>
      </c>
      <c r="AC33" s="95">
        <f t="shared" si="13"/>
        <v>0.76997343908941296</v>
      </c>
      <c r="AD33" s="77">
        <v>44884223</v>
      </c>
      <c r="AE33" s="78">
        <v>0</v>
      </c>
      <c r="AF33" s="78">
        <f t="shared" si="14"/>
        <v>44884223</v>
      </c>
      <c r="AG33" s="78">
        <v>196875455</v>
      </c>
      <c r="AH33" s="78">
        <v>196875456</v>
      </c>
      <c r="AI33" s="79">
        <v>141028656</v>
      </c>
      <c r="AJ33" s="114">
        <f t="shared" si="15"/>
        <v>0.71633437130934186</v>
      </c>
      <c r="AK33" s="115">
        <f t="shared" si="16"/>
        <v>3.4877533693743468E-2</v>
      </c>
    </row>
    <row r="34" spans="1:37" ht="14" x14ac:dyDescent="0.3">
      <c r="A34" s="58" t="s">
        <v>0</v>
      </c>
      <c r="B34" s="59" t="s">
        <v>402</v>
      </c>
      <c r="C34" s="60" t="s">
        <v>0</v>
      </c>
      <c r="D34" s="80">
        <f>SUM(D28:D33)</f>
        <v>4943417263</v>
      </c>
      <c r="E34" s="81">
        <f>SUM(E28:E33)</f>
        <v>1063258081</v>
      </c>
      <c r="F34" s="82">
        <f t="shared" si="0"/>
        <v>6006675344</v>
      </c>
      <c r="G34" s="80">
        <f>SUM(G28:G33)</f>
        <v>5106601391</v>
      </c>
      <c r="H34" s="81">
        <f>SUM(H28:H33)</f>
        <v>1249405917</v>
      </c>
      <c r="I34" s="82">
        <f t="shared" si="1"/>
        <v>6356007308</v>
      </c>
      <c r="J34" s="80">
        <f>SUM(J28:J33)</f>
        <v>1219562316</v>
      </c>
      <c r="K34" s="81">
        <f>SUM(K28:K33)</f>
        <v>252929729</v>
      </c>
      <c r="L34" s="81">
        <f t="shared" si="2"/>
        <v>1472492045</v>
      </c>
      <c r="M34" s="96">
        <f t="shared" si="3"/>
        <v>0.24514260562972753</v>
      </c>
      <c r="N34" s="80">
        <f>SUM(N28:N33)</f>
        <v>1247984073</v>
      </c>
      <c r="O34" s="81">
        <f>SUM(O28:O33)</f>
        <v>234445370</v>
      </c>
      <c r="P34" s="81">
        <f t="shared" si="4"/>
        <v>1482429443</v>
      </c>
      <c r="Q34" s="96">
        <f t="shared" si="5"/>
        <v>0.24679699802333782</v>
      </c>
      <c r="R34" s="80">
        <f>SUM(R28:R33)</f>
        <v>984452120</v>
      </c>
      <c r="S34" s="81">
        <f>SUM(S28:S33)</f>
        <v>141930476</v>
      </c>
      <c r="T34" s="81">
        <f t="shared" si="6"/>
        <v>1126382596</v>
      </c>
      <c r="U34" s="96">
        <f t="shared" si="7"/>
        <v>0.17721543437847789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f t="shared" si="10"/>
        <v>3451998509</v>
      </c>
      <c r="AA34" s="81">
        <f t="shared" si="11"/>
        <v>629305575</v>
      </c>
      <c r="AB34" s="81">
        <f t="shared" si="12"/>
        <v>4081304084</v>
      </c>
      <c r="AC34" s="96">
        <f t="shared" si="13"/>
        <v>0.64211758832672505</v>
      </c>
      <c r="AD34" s="80">
        <f>SUM(AD28:AD33)</f>
        <v>1057983164</v>
      </c>
      <c r="AE34" s="81">
        <f>SUM(AE28:AE33)</f>
        <v>133892989</v>
      </c>
      <c r="AF34" s="81">
        <f t="shared" si="14"/>
        <v>1191876153</v>
      </c>
      <c r="AG34" s="81">
        <f>SUM(AG28:AG33)</f>
        <v>5563390901</v>
      </c>
      <c r="AH34" s="81">
        <f>SUM(AH28:AH33)</f>
        <v>5803756483</v>
      </c>
      <c r="AI34" s="82">
        <f>SUM(AI28:AI33)</f>
        <v>3670989060</v>
      </c>
      <c r="AJ34" s="116">
        <f t="shared" si="15"/>
        <v>0.63251948470836628</v>
      </c>
      <c r="AK34" s="117">
        <f t="shared" si="16"/>
        <v>-5.4949968446931452E-2</v>
      </c>
    </row>
    <row r="35" spans="1:37" ht="13" x14ac:dyDescent="0.3">
      <c r="A35" s="55" t="s">
        <v>101</v>
      </c>
      <c r="B35" s="56" t="s">
        <v>403</v>
      </c>
      <c r="C35" s="57" t="s">
        <v>404</v>
      </c>
      <c r="D35" s="77">
        <v>456261208</v>
      </c>
      <c r="E35" s="78">
        <v>149431968</v>
      </c>
      <c r="F35" s="79">
        <f t="shared" si="0"/>
        <v>605693176</v>
      </c>
      <c r="G35" s="77">
        <v>507596581</v>
      </c>
      <c r="H35" s="78">
        <v>148932678</v>
      </c>
      <c r="I35" s="79">
        <f t="shared" si="1"/>
        <v>656529259</v>
      </c>
      <c r="J35" s="77">
        <v>100606935</v>
      </c>
      <c r="K35" s="78">
        <v>21553423</v>
      </c>
      <c r="L35" s="78">
        <f t="shared" si="2"/>
        <v>122160358</v>
      </c>
      <c r="M35" s="95">
        <f t="shared" si="3"/>
        <v>0.20168686529828098</v>
      </c>
      <c r="N35" s="77">
        <v>79045713</v>
      </c>
      <c r="O35" s="78">
        <v>14759022</v>
      </c>
      <c r="P35" s="78">
        <f t="shared" si="4"/>
        <v>93804735</v>
      </c>
      <c r="Q35" s="95">
        <f t="shared" si="5"/>
        <v>0.15487170520805074</v>
      </c>
      <c r="R35" s="77">
        <v>105469709</v>
      </c>
      <c r="S35" s="78">
        <v>14968118</v>
      </c>
      <c r="T35" s="78">
        <f t="shared" si="6"/>
        <v>120437827</v>
      </c>
      <c r="U35" s="95">
        <f t="shared" si="7"/>
        <v>0.18344624454886632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285122357</v>
      </c>
      <c r="AA35" s="78">
        <f t="shared" si="11"/>
        <v>51280563</v>
      </c>
      <c r="AB35" s="78">
        <f t="shared" si="12"/>
        <v>336402920</v>
      </c>
      <c r="AC35" s="95">
        <f t="shared" si="13"/>
        <v>0.512395929638225</v>
      </c>
      <c r="AD35" s="77">
        <v>91496133</v>
      </c>
      <c r="AE35" s="78">
        <v>4840647</v>
      </c>
      <c r="AF35" s="78">
        <f t="shared" si="14"/>
        <v>96336780</v>
      </c>
      <c r="AG35" s="78">
        <v>516160829</v>
      </c>
      <c r="AH35" s="78">
        <v>538559208</v>
      </c>
      <c r="AI35" s="79">
        <v>319673205</v>
      </c>
      <c r="AJ35" s="114">
        <f t="shared" si="15"/>
        <v>0.59357114362066576</v>
      </c>
      <c r="AK35" s="115">
        <f t="shared" si="16"/>
        <v>0.25017492799738594</v>
      </c>
    </row>
    <row r="36" spans="1:37" ht="13" x14ac:dyDescent="0.3">
      <c r="A36" s="55" t="s">
        <v>101</v>
      </c>
      <c r="B36" s="56" t="s">
        <v>405</v>
      </c>
      <c r="C36" s="57" t="s">
        <v>406</v>
      </c>
      <c r="D36" s="77">
        <v>753260032</v>
      </c>
      <c r="E36" s="78">
        <v>98829145</v>
      </c>
      <c r="F36" s="79">
        <f t="shared" si="0"/>
        <v>852089177</v>
      </c>
      <c r="G36" s="77">
        <v>823357322</v>
      </c>
      <c r="H36" s="78">
        <v>142655917</v>
      </c>
      <c r="I36" s="79">
        <f t="shared" si="1"/>
        <v>966013239</v>
      </c>
      <c r="J36" s="77">
        <v>156802948</v>
      </c>
      <c r="K36" s="78">
        <v>32486888</v>
      </c>
      <c r="L36" s="78">
        <f t="shared" si="2"/>
        <v>189289836</v>
      </c>
      <c r="M36" s="95">
        <f t="shared" si="3"/>
        <v>0.22214791727133978</v>
      </c>
      <c r="N36" s="77">
        <v>207796232</v>
      </c>
      <c r="O36" s="78">
        <v>23433373</v>
      </c>
      <c r="P36" s="78">
        <f t="shared" si="4"/>
        <v>231229605</v>
      </c>
      <c r="Q36" s="95">
        <f t="shared" si="5"/>
        <v>0.27136784651355805</v>
      </c>
      <c r="R36" s="77">
        <v>175379522</v>
      </c>
      <c r="S36" s="78">
        <v>155085893</v>
      </c>
      <c r="T36" s="78">
        <f t="shared" si="6"/>
        <v>330465415</v>
      </c>
      <c r="U36" s="95">
        <f t="shared" si="7"/>
        <v>0.34209201453811544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539978702</v>
      </c>
      <c r="AA36" s="78">
        <f t="shared" si="11"/>
        <v>211006154</v>
      </c>
      <c r="AB36" s="78">
        <f t="shared" si="12"/>
        <v>750984856</v>
      </c>
      <c r="AC36" s="95">
        <f t="shared" si="13"/>
        <v>0.7774063808663807</v>
      </c>
      <c r="AD36" s="77">
        <v>189644043</v>
      </c>
      <c r="AE36" s="78">
        <v>28418061</v>
      </c>
      <c r="AF36" s="78">
        <f t="shared" si="14"/>
        <v>218062104</v>
      </c>
      <c r="AG36" s="78">
        <v>844859693</v>
      </c>
      <c r="AH36" s="78">
        <v>903247554</v>
      </c>
      <c r="AI36" s="79">
        <v>611459090</v>
      </c>
      <c r="AJ36" s="114">
        <f t="shared" si="15"/>
        <v>0.67695626441740686</v>
      </c>
      <c r="AK36" s="115">
        <f t="shared" si="16"/>
        <v>0.51546467239442939</v>
      </c>
    </row>
    <row r="37" spans="1:37" ht="13" x14ac:dyDescent="0.3">
      <c r="A37" s="55" t="s">
        <v>101</v>
      </c>
      <c r="B37" s="56" t="s">
        <v>407</v>
      </c>
      <c r="C37" s="57" t="s">
        <v>408</v>
      </c>
      <c r="D37" s="77">
        <v>459546267</v>
      </c>
      <c r="E37" s="78">
        <v>161742930</v>
      </c>
      <c r="F37" s="79">
        <f t="shared" si="0"/>
        <v>621289197</v>
      </c>
      <c r="G37" s="77">
        <v>511564196</v>
      </c>
      <c r="H37" s="78">
        <v>143776349</v>
      </c>
      <c r="I37" s="79">
        <f t="shared" si="1"/>
        <v>655340545</v>
      </c>
      <c r="J37" s="77">
        <v>112123646</v>
      </c>
      <c r="K37" s="78">
        <v>30361921</v>
      </c>
      <c r="L37" s="78">
        <f t="shared" si="2"/>
        <v>142485567</v>
      </c>
      <c r="M37" s="95">
        <f t="shared" si="3"/>
        <v>0.22933855551974131</v>
      </c>
      <c r="N37" s="77">
        <v>117088447</v>
      </c>
      <c r="O37" s="78">
        <v>6230782</v>
      </c>
      <c r="P37" s="78">
        <f t="shared" si="4"/>
        <v>123319229</v>
      </c>
      <c r="Q37" s="95">
        <f t="shared" si="5"/>
        <v>0.19848925362853204</v>
      </c>
      <c r="R37" s="77">
        <v>105479324</v>
      </c>
      <c r="S37" s="78">
        <v>18676951</v>
      </c>
      <c r="T37" s="78">
        <f t="shared" si="6"/>
        <v>124156275</v>
      </c>
      <c r="U37" s="95">
        <f t="shared" si="7"/>
        <v>0.18945306519986491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334691417</v>
      </c>
      <c r="AA37" s="78">
        <f t="shared" si="11"/>
        <v>55269654</v>
      </c>
      <c r="AB37" s="78">
        <f t="shared" si="12"/>
        <v>389961071</v>
      </c>
      <c r="AC37" s="95">
        <f t="shared" si="13"/>
        <v>0.59505103716724872</v>
      </c>
      <c r="AD37" s="77">
        <v>112517284</v>
      </c>
      <c r="AE37" s="78">
        <v>18796955</v>
      </c>
      <c r="AF37" s="78">
        <f t="shared" si="14"/>
        <v>131314239</v>
      </c>
      <c r="AG37" s="78">
        <v>595196898</v>
      </c>
      <c r="AH37" s="78">
        <v>636769234</v>
      </c>
      <c r="AI37" s="79">
        <v>396850065</v>
      </c>
      <c r="AJ37" s="114">
        <f t="shared" si="15"/>
        <v>0.62322430766182402</v>
      </c>
      <c r="AK37" s="115">
        <f t="shared" si="16"/>
        <v>-5.451018910447325E-2</v>
      </c>
    </row>
    <row r="38" spans="1:37" ht="13" x14ac:dyDescent="0.3">
      <c r="A38" s="55" t="s">
        <v>101</v>
      </c>
      <c r="B38" s="56" t="s">
        <v>409</v>
      </c>
      <c r="C38" s="57" t="s">
        <v>410</v>
      </c>
      <c r="D38" s="77">
        <v>998092319</v>
      </c>
      <c r="E38" s="78">
        <v>289401068</v>
      </c>
      <c r="F38" s="79">
        <f t="shared" si="0"/>
        <v>1287493387</v>
      </c>
      <c r="G38" s="77">
        <v>1034526594</v>
      </c>
      <c r="H38" s="78">
        <v>201988679</v>
      </c>
      <c r="I38" s="79">
        <f t="shared" si="1"/>
        <v>1236515273</v>
      </c>
      <c r="J38" s="77">
        <v>205982487</v>
      </c>
      <c r="K38" s="78">
        <v>53040121</v>
      </c>
      <c r="L38" s="78">
        <f t="shared" si="2"/>
        <v>259022608</v>
      </c>
      <c r="M38" s="95">
        <f t="shared" si="3"/>
        <v>0.20118364149702619</v>
      </c>
      <c r="N38" s="77">
        <v>183476897</v>
      </c>
      <c r="O38" s="78">
        <v>71908426</v>
      </c>
      <c r="P38" s="78">
        <f t="shared" si="4"/>
        <v>255385323</v>
      </c>
      <c r="Q38" s="95">
        <f t="shared" si="5"/>
        <v>0.19835855125832969</v>
      </c>
      <c r="R38" s="77">
        <v>222987640</v>
      </c>
      <c r="S38" s="78">
        <v>51746483</v>
      </c>
      <c r="T38" s="78">
        <f t="shared" si="6"/>
        <v>274734123</v>
      </c>
      <c r="U38" s="95">
        <f t="shared" si="7"/>
        <v>0.22218417273039215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612447024</v>
      </c>
      <c r="AA38" s="78">
        <f t="shared" si="11"/>
        <v>176695030</v>
      </c>
      <c r="AB38" s="78">
        <f t="shared" si="12"/>
        <v>789142054</v>
      </c>
      <c r="AC38" s="95">
        <f t="shared" si="13"/>
        <v>0.63819838802751283</v>
      </c>
      <c r="AD38" s="77">
        <v>194684899</v>
      </c>
      <c r="AE38" s="78">
        <v>50659763</v>
      </c>
      <c r="AF38" s="78">
        <f t="shared" si="14"/>
        <v>245344662</v>
      </c>
      <c r="AG38" s="78">
        <v>1364065918</v>
      </c>
      <c r="AH38" s="78">
        <v>1359804311</v>
      </c>
      <c r="AI38" s="79">
        <v>868698547</v>
      </c>
      <c r="AJ38" s="114">
        <f t="shared" si="15"/>
        <v>0.63884085377046584</v>
      </c>
      <c r="AK38" s="115">
        <f t="shared" si="16"/>
        <v>0.11978846721352343</v>
      </c>
    </row>
    <row r="39" spans="1:37" ht="13" x14ac:dyDescent="0.3">
      <c r="A39" s="55" t="s">
        <v>116</v>
      </c>
      <c r="B39" s="56" t="s">
        <v>411</v>
      </c>
      <c r="C39" s="57" t="s">
        <v>412</v>
      </c>
      <c r="D39" s="77">
        <v>1413870547</v>
      </c>
      <c r="E39" s="78">
        <v>453099537</v>
      </c>
      <c r="F39" s="79">
        <f t="shared" si="0"/>
        <v>1866970084</v>
      </c>
      <c r="G39" s="77">
        <v>1486318095</v>
      </c>
      <c r="H39" s="78">
        <v>456595438</v>
      </c>
      <c r="I39" s="79">
        <f t="shared" si="1"/>
        <v>1942913533</v>
      </c>
      <c r="J39" s="77">
        <v>331383731</v>
      </c>
      <c r="K39" s="78">
        <v>99282023</v>
      </c>
      <c r="L39" s="78">
        <f t="shared" si="2"/>
        <v>430665754</v>
      </c>
      <c r="M39" s="95">
        <f t="shared" si="3"/>
        <v>0.23067630150628596</v>
      </c>
      <c r="N39" s="77">
        <v>401832497</v>
      </c>
      <c r="O39" s="78">
        <v>145334202</v>
      </c>
      <c r="P39" s="78">
        <f t="shared" si="4"/>
        <v>547166699</v>
      </c>
      <c r="Q39" s="95">
        <f t="shared" si="5"/>
        <v>0.29307737905884945</v>
      </c>
      <c r="R39" s="77">
        <v>287069280</v>
      </c>
      <c r="S39" s="78">
        <v>244587031</v>
      </c>
      <c r="T39" s="78">
        <f t="shared" si="6"/>
        <v>531656311</v>
      </c>
      <c r="U39" s="95">
        <f t="shared" si="7"/>
        <v>0.27363868847991601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1020285508</v>
      </c>
      <c r="AA39" s="78">
        <f t="shared" si="11"/>
        <v>489203256</v>
      </c>
      <c r="AB39" s="78">
        <f t="shared" si="12"/>
        <v>1509488764</v>
      </c>
      <c r="AC39" s="95">
        <f t="shared" si="13"/>
        <v>0.77692019658190314</v>
      </c>
      <c r="AD39" s="77">
        <v>339200654</v>
      </c>
      <c r="AE39" s="78">
        <v>95726740</v>
      </c>
      <c r="AF39" s="78">
        <f t="shared" si="14"/>
        <v>434927394</v>
      </c>
      <c r="AG39" s="78">
        <v>1938272245</v>
      </c>
      <c r="AH39" s="78">
        <v>2061107302</v>
      </c>
      <c r="AI39" s="79">
        <v>1339678663</v>
      </c>
      <c r="AJ39" s="114">
        <f t="shared" si="15"/>
        <v>0.64998006736477998</v>
      </c>
      <c r="AK39" s="115">
        <f t="shared" si="16"/>
        <v>0.22240244770601869</v>
      </c>
    </row>
    <row r="40" spans="1:37" ht="14" x14ac:dyDescent="0.3">
      <c r="A40" s="58" t="s">
        <v>0</v>
      </c>
      <c r="B40" s="59" t="s">
        <v>413</v>
      </c>
      <c r="C40" s="60" t="s">
        <v>0</v>
      </c>
      <c r="D40" s="80">
        <f>SUM(D35:D39)</f>
        <v>4081030373</v>
      </c>
      <c r="E40" s="81">
        <f>SUM(E35:E39)</f>
        <v>1152504648</v>
      </c>
      <c r="F40" s="82">
        <f t="shared" si="0"/>
        <v>5233535021</v>
      </c>
      <c r="G40" s="80">
        <f>SUM(G35:G39)</f>
        <v>4363362788</v>
      </c>
      <c r="H40" s="81">
        <f>SUM(H35:H39)</f>
        <v>1093949061</v>
      </c>
      <c r="I40" s="82">
        <f t="shared" si="1"/>
        <v>5457311849</v>
      </c>
      <c r="J40" s="80">
        <f>SUM(J35:J39)</f>
        <v>906899747</v>
      </c>
      <c r="K40" s="81">
        <f>SUM(K35:K39)</f>
        <v>236724376</v>
      </c>
      <c r="L40" s="81">
        <f t="shared" si="2"/>
        <v>1143624123</v>
      </c>
      <c r="M40" s="96">
        <f t="shared" si="3"/>
        <v>0.21851848099059468</v>
      </c>
      <c r="N40" s="80">
        <f>SUM(N35:N39)</f>
        <v>989239786</v>
      </c>
      <c r="O40" s="81">
        <f>SUM(O35:O39)</f>
        <v>261665805</v>
      </c>
      <c r="P40" s="81">
        <f t="shared" si="4"/>
        <v>1250905591</v>
      </c>
      <c r="Q40" s="96">
        <f t="shared" si="5"/>
        <v>0.23901733455124233</v>
      </c>
      <c r="R40" s="80">
        <f>SUM(R35:R39)</f>
        <v>896385475</v>
      </c>
      <c r="S40" s="81">
        <f>SUM(S35:S39)</f>
        <v>485064476</v>
      </c>
      <c r="T40" s="81">
        <f t="shared" si="6"/>
        <v>1381449951</v>
      </c>
      <c r="U40" s="96">
        <f t="shared" si="7"/>
        <v>0.25313744004809574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f t="shared" si="10"/>
        <v>2792525008</v>
      </c>
      <c r="AA40" s="81">
        <f t="shared" si="11"/>
        <v>983454657</v>
      </c>
      <c r="AB40" s="81">
        <f t="shared" si="12"/>
        <v>3775979665</v>
      </c>
      <c r="AC40" s="96">
        <f t="shared" si="13"/>
        <v>0.69191201996124008</v>
      </c>
      <c r="AD40" s="80">
        <f>SUM(AD35:AD39)</f>
        <v>927543013</v>
      </c>
      <c r="AE40" s="81">
        <f>SUM(AE35:AE39)</f>
        <v>198442166</v>
      </c>
      <c r="AF40" s="81">
        <f t="shared" si="14"/>
        <v>1125985179</v>
      </c>
      <c r="AG40" s="81">
        <f>SUM(AG35:AG39)</f>
        <v>5258555583</v>
      </c>
      <c r="AH40" s="81">
        <f>SUM(AH35:AH39)</f>
        <v>5499487609</v>
      </c>
      <c r="AI40" s="82">
        <f>SUM(AI35:AI39)</f>
        <v>3536359570</v>
      </c>
      <c r="AJ40" s="116">
        <f t="shared" si="15"/>
        <v>0.64303437364104443</v>
      </c>
      <c r="AK40" s="117">
        <f t="shared" si="16"/>
        <v>0.22688111421402635</v>
      </c>
    </row>
    <row r="41" spans="1:37" ht="14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29077840065</v>
      </c>
      <c r="E41" s="84">
        <f>SUM(E9:E14,E16:E20,E22:E26,E28:E33,E35:E39)</f>
        <v>6735023895</v>
      </c>
      <c r="F41" s="85">
        <f t="shared" si="0"/>
        <v>35812863960</v>
      </c>
      <c r="G41" s="83">
        <f>SUM(G9:G14,G16:G20,G22:G26,G28:G33,G35:G39)</f>
        <v>31192063263</v>
      </c>
      <c r="H41" s="84">
        <f>SUM(H9:H14,H16:H20,H22:H26,H28:H33,H35:H39)</f>
        <v>7404846220</v>
      </c>
      <c r="I41" s="85">
        <f t="shared" si="1"/>
        <v>38596909483</v>
      </c>
      <c r="J41" s="83">
        <f>SUM(J9:J14,J16:J20,J22:J26,J28:J33,J35:J39)</f>
        <v>6177963178</v>
      </c>
      <c r="K41" s="84">
        <f>SUM(K9:K14,K16:K20,K22:K26,K28:K33,K35:K39)</f>
        <v>1433226600</v>
      </c>
      <c r="L41" s="84">
        <f t="shared" si="2"/>
        <v>7611189778</v>
      </c>
      <c r="M41" s="97">
        <f t="shared" si="3"/>
        <v>0.21252669952621125</v>
      </c>
      <c r="N41" s="83">
        <f>SUM(N9:N14,N16:N20,N22:N26,N28:N33,N35:N39)</f>
        <v>6940049748</v>
      </c>
      <c r="O41" s="84">
        <f>SUM(O9:O14,O16:O20,O22:O26,O28:O33,O35:O39)</f>
        <v>2625294736</v>
      </c>
      <c r="P41" s="84">
        <f t="shared" si="4"/>
        <v>9565344484</v>
      </c>
      <c r="Q41" s="97">
        <f t="shared" si="5"/>
        <v>0.26709241949160217</v>
      </c>
      <c r="R41" s="83">
        <f>SUM(R9:R14,R16:R20,R22:R26,R28:R33,R35:R39)</f>
        <v>6146180792</v>
      </c>
      <c r="S41" s="84">
        <f>SUM(S9:S14,S16:S20,S22:S26,S28:S33,S35:S39)</f>
        <v>1394226176</v>
      </c>
      <c r="T41" s="84">
        <f t="shared" si="6"/>
        <v>7540406968</v>
      </c>
      <c r="U41" s="97">
        <f t="shared" si="7"/>
        <v>0.19536297255408935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f t="shared" si="10"/>
        <v>19264193718</v>
      </c>
      <c r="AA41" s="84">
        <f t="shared" si="11"/>
        <v>5452747512</v>
      </c>
      <c r="AB41" s="84">
        <f t="shared" si="12"/>
        <v>24716941230</v>
      </c>
      <c r="AC41" s="97">
        <f t="shared" si="13"/>
        <v>0.64038653770677079</v>
      </c>
      <c r="AD41" s="83">
        <f>SUM(AD9:AD14,AD16:AD20,AD22:AD26,AD28:AD33,AD35:AD39)</f>
        <v>5945188160</v>
      </c>
      <c r="AE41" s="84">
        <f>SUM(AE9:AE14,AE16:AE20,AE22:AE26,AE28:AE33,AE35:AE39)</f>
        <v>1082105986</v>
      </c>
      <c r="AF41" s="84">
        <f t="shared" si="14"/>
        <v>7027294146</v>
      </c>
      <c r="AG41" s="84">
        <f>SUM(AG9:AG14,AG16:AG20,AG22:AG26,AG28:AG33,AG35:AG39)</f>
        <v>33833696152</v>
      </c>
      <c r="AH41" s="84">
        <f>SUM(AH9:AH14,AH16:AH20,AH22:AH26,AH28:AH33,AH35:AH39)</f>
        <v>35362058053</v>
      </c>
      <c r="AI41" s="85">
        <f>SUM(AI9:AI14,AI16:AI20,AI22:AI26,AI28:AI33,AI35:AI39)</f>
        <v>22339735042</v>
      </c>
      <c r="AJ41" s="118">
        <f t="shared" si="15"/>
        <v>0.63174306790961143</v>
      </c>
      <c r="AK41" s="119">
        <f t="shared" si="16"/>
        <v>7.3017125986119202E-2</v>
      </c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415</v>
      </c>
      <c r="C9" s="57" t="s">
        <v>416</v>
      </c>
      <c r="D9" s="77">
        <v>836822639</v>
      </c>
      <c r="E9" s="78">
        <v>435803870</v>
      </c>
      <c r="F9" s="79">
        <f>$D9       +$E9</f>
        <v>1272626509</v>
      </c>
      <c r="G9" s="77">
        <v>836637791</v>
      </c>
      <c r="H9" s="78">
        <v>385172872</v>
      </c>
      <c r="I9" s="79">
        <f>$G9       +$H9</f>
        <v>1221810663</v>
      </c>
      <c r="J9" s="77">
        <v>189136497</v>
      </c>
      <c r="K9" s="78">
        <v>79443315</v>
      </c>
      <c r="L9" s="78">
        <f>$J9       +$K9</f>
        <v>268579812</v>
      </c>
      <c r="M9" s="95">
        <f>IF(($F9       =0),0,($L9       /$F9       ))</f>
        <v>0.2110437037894517</v>
      </c>
      <c r="N9" s="77">
        <v>192757420</v>
      </c>
      <c r="O9" s="78">
        <v>83281923</v>
      </c>
      <c r="P9" s="78">
        <f>$N9       +$O9</f>
        <v>276039343</v>
      </c>
      <c r="Q9" s="95">
        <f>IF(($F9       =0),0,($P9       /$F9       ))</f>
        <v>0.21690522792653849</v>
      </c>
      <c r="R9" s="77">
        <v>171996870</v>
      </c>
      <c r="S9" s="78">
        <v>73173174</v>
      </c>
      <c r="T9" s="78">
        <f>$R9       +$S9</f>
        <v>245170044</v>
      </c>
      <c r="U9" s="95">
        <f>IF(($I9       =0),0,($T9       /$I9       ))</f>
        <v>0.20066124107807037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553890787</v>
      </c>
      <c r="AA9" s="78">
        <f>$K9       +$O9       +$S9</f>
        <v>235898412</v>
      </c>
      <c r="AB9" s="78">
        <f>$Z9       +$AA9</f>
        <v>789789199</v>
      </c>
      <c r="AC9" s="95">
        <f>IF(($I9       =0),0,($AB9       /$I9       ))</f>
        <v>0.64640882823920809</v>
      </c>
      <c r="AD9" s="77">
        <v>137440193</v>
      </c>
      <c r="AE9" s="78">
        <v>89829340</v>
      </c>
      <c r="AF9" s="78">
        <f>$AD9       +$AE9</f>
        <v>227269533</v>
      </c>
      <c r="AG9" s="78">
        <v>1249816601</v>
      </c>
      <c r="AH9" s="78">
        <v>1262041744</v>
      </c>
      <c r="AI9" s="79">
        <v>703629555</v>
      </c>
      <c r="AJ9" s="114">
        <f>IF(($AH9       =0),0,($AI9       /$AH9       ))</f>
        <v>0.55753271105745617</v>
      </c>
      <c r="AK9" s="115">
        <f>IF(($AF9       =0),0,(($T9       /$AF9       )-1))</f>
        <v>7.8763355403207447E-2</v>
      </c>
    </row>
    <row r="10" spans="1:37" ht="13" x14ac:dyDescent="0.3">
      <c r="A10" s="55" t="s">
        <v>101</v>
      </c>
      <c r="B10" s="56" t="s">
        <v>417</v>
      </c>
      <c r="C10" s="57" t="s">
        <v>418</v>
      </c>
      <c r="D10" s="77">
        <v>1382468723</v>
      </c>
      <c r="E10" s="78">
        <v>162092949</v>
      </c>
      <c r="F10" s="79">
        <f t="shared" ref="F10:F32" si="0">$D10      +$E10</f>
        <v>1544561672</v>
      </c>
      <c r="G10" s="77">
        <v>1683703520</v>
      </c>
      <c r="H10" s="78">
        <v>194964330</v>
      </c>
      <c r="I10" s="79">
        <f t="shared" ref="I10:I32" si="1">$G10      +$H10</f>
        <v>1878667850</v>
      </c>
      <c r="J10" s="77">
        <v>291650403</v>
      </c>
      <c r="K10" s="78">
        <v>43885146</v>
      </c>
      <c r="L10" s="78">
        <f t="shared" ref="L10:L32" si="2">$J10      +$K10</f>
        <v>335535549</v>
      </c>
      <c r="M10" s="95">
        <f t="shared" ref="M10:M32" si="3">IF(($F10      =0),0,($L10      /$F10      ))</f>
        <v>0.21723674430269044</v>
      </c>
      <c r="N10" s="77">
        <v>339689681</v>
      </c>
      <c r="O10" s="78">
        <v>58931559</v>
      </c>
      <c r="P10" s="78">
        <f t="shared" ref="P10:P32" si="4">$N10      +$O10</f>
        <v>398621240</v>
      </c>
      <c r="Q10" s="95">
        <f t="shared" ref="Q10:Q32" si="5">IF(($F10      =0),0,($P10      /$F10      ))</f>
        <v>0.25808049443816578</v>
      </c>
      <c r="R10" s="77">
        <v>319675354</v>
      </c>
      <c r="S10" s="78">
        <v>6329306</v>
      </c>
      <c r="T10" s="78">
        <f t="shared" ref="T10:T32" si="6">$R10      +$S10</f>
        <v>326004660</v>
      </c>
      <c r="U10" s="95">
        <f t="shared" ref="U10:U32" si="7">IF(($I10      =0),0,($T10      /$I10      ))</f>
        <v>0.17352969552334652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f t="shared" ref="Z10:Z32" si="10">$J10      +$N10      +$R10</f>
        <v>951015438</v>
      </c>
      <c r="AA10" s="78">
        <f t="shared" ref="AA10:AA32" si="11">$K10      +$O10      +$S10</f>
        <v>109146011</v>
      </c>
      <c r="AB10" s="78">
        <f t="shared" ref="AB10:AB32" si="12">$Z10      +$AA10</f>
        <v>1060161449</v>
      </c>
      <c r="AC10" s="95">
        <f t="shared" ref="AC10:AC32" si="13">IF(($I10      =0),0,($AB10      /$I10      ))</f>
        <v>0.5643155329453261</v>
      </c>
      <c r="AD10" s="77">
        <v>299207447</v>
      </c>
      <c r="AE10" s="78">
        <v>24536543</v>
      </c>
      <c r="AF10" s="78">
        <f t="shared" ref="AF10:AF32" si="14">$AD10      +$AE10</f>
        <v>323743990</v>
      </c>
      <c r="AG10" s="78">
        <v>1493330089</v>
      </c>
      <c r="AH10" s="78">
        <v>1834763429</v>
      </c>
      <c r="AI10" s="79">
        <v>992615029</v>
      </c>
      <c r="AJ10" s="114">
        <f t="shared" ref="AJ10:AJ32" si="15">IF(($AH10      =0),0,($AI10      /$AH10      ))</f>
        <v>0.54100436781705663</v>
      </c>
      <c r="AK10" s="115">
        <f t="shared" ref="AK10:AK32" si="16">IF(($AF10      =0),0,(($T10      /$AF10      )-1))</f>
        <v>6.9828941071616857E-3</v>
      </c>
    </row>
    <row r="11" spans="1:37" ht="13" x14ac:dyDescent="0.3">
      <c r="A11" s="55" t="s">
        <v>101</v>
      </c>
      <c r="B11" s="56" t="s">
        <v>419</v>
      </c>
      <c r="C11" s="57" t="s">
        <v>420</v>
      </c>
      <c r="D11" s="77">
        <v>926698950</v>
      </c>
      <c r="E11" s="78">
        <v>127472267</v>
      </c>
      <c r="F11" s="79">
        <f t="shared" si="0"/>
        <v>1054171217</v>
      </c>
      <c r="G11" s="77">
        <v>1006226170</v>
      </c>
      <c r="H11" s="78">
        <v>174393944</v>
      </c>
      <c r="I11" s="79">
        <f t="shared" si="1"/>
        <v>1180620114</v>
      </c>
      <c r="J11" s="77">
        <v>186818515</v>
      </c>
      <c r="K11" s="78">
        <v>244548</v>
      </c>
      <c r="L11" s="78">
        <f t="shared" si="2"/>
        <v>187063063</v>
      </c>
      <c r="M11" s="95">
        <f t="shared" si="3"/>
        <v>0.17745036098818093</v>
      </c>
      <c r="N11" s="77">
        <v>240235491</v>
      </c>
      <c r="O11" s="78">
        <v>39537042</v>
      </c>
      <c r="P11" s="78">
        <f t="shared" si="4"/>
        <v>279772533</v>
      </c>
      <c r="Q11" s="95">
        <f t="shared" si="5"/>
        <v>0.26539572366260117</v>
      </c>
      <c r="R11" s="77">
        <v>229218091</v>
      </c>
      <c r="S11" s="78">
        <v>25405384</v>
      </c>
      <c r="T11" s="78">
        <f t="shared" si="6"/>
        <v>254623475</v>
      </c>
      <c r="U11" s="95">
        <f t="shared" si="7"/>
        <v>0.21566926734571965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656272097</v>
      </c>
      <c r="AA11" s="78">
        <f t="shared" si="11"/>
        <v>65186974</v>
      </c>
      <c r="AB11" s="78">
        <f t="shared" si="12"/>
        <v>721459071</v>
      </c>
      <c r="AC11" s="95">
        <f t="shared" si="13"/>
        <v>0.61108485485281172</v>
      </c>
      <c r="AD11" s="77">
        <v>374068014</v>
      </c>
      <c r="AE11" s="78">
        <v>36041027</v>
      </c>
      <c r="AF11" s="78">
        <f t="shared" si="14"/>
        <v>410109041</v>
      </c>
      <c r="AG11" s="78">
        <v>994876958</v>
      </c>
      <c r="AH11" s="78">
        <v>1018138998</v>
      </c>
      <c r="AI11" s="79">
        <v>807212413</v>
      </c>
      <c r="AJ11" s="114">
        <f t="shared" si="15"/>
        <v>0.79283124856788956</v>
      </c>
      <c r="AK11" s="115">
        <f t="shared" si="16"/>
        <v>-0.37913225619427393</v>
      </c>
    </row>
    <row r="12" spans="1:37" ht="13" x14ac:dyDescent="0.3">
      <c r="A12" s="55" t="s">
        <v>101</v>
      </c>
      <c r="B12" s="56" t="s">
        <v>421</v>
      </c>
      <c r="C12" s="57" t="s">
        <v>422</v>
      </c>
      <c r="D12" s="77">
        <v>540679205</v>
      </c>
      <c r="E12" s="78">
        <v>73178050</v>
      </c>
      <c r="F12" s="79">
        <f t="shared" si="0"/>
        <v>613857255</v>
      </c>
      <c r="G12" s="77">
        <v>529981399</v>
      </c>
      <c r="H12" s="78">
        <v>84787506</v>
      </c>
      <c r="I12" s="79">
        <f t="shared" si="1"/>
        <v>614768905</v>
      </c>
      <c r="J12" s="77">
        <v>83672471</v>
      </c>
      <c r="K12" s="78">
        <v>5084425</v>
      </c>
      <c r="L12" s="78">
        <f t="shared" si="2"/>
        <v>88756896</v>
      </c>
      <c r="M12" s="95">
        <f t="shared" si="3"/>
        <v>0.14458881975745322</v>
      </c>
      <c r="N12" s="77">
        <v>91362507</v>
      </c>
      <c r="O12" s="78">
        <v>23918795</v>
      </c>
      <c r="P12" s="78">
        <f t="shared" si="4"/>
        <v>115281302</v>
      </c>
      <c r="Q12" s="95">
        <f t="shared" si="5"/>
        <v>0.18779822354628684</v>
      </c>
      <c r="R12" s="77">
        <v>131408820</v>
      </c>
      <c r="S12" s="78">
        <v>29174495</v>
      </c>
      <c r="T12" s="78">
        <f t="shared" si="6"/>
        <v>160583315</v>
      </c>
      <c r="U12" s="95">
        <f t="shared" si="7"/>
        <v>0.26120923438702548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306443798</v>
      </c>
      <c r="AA12" s="78">
        <f t="shared" si="11"/>
        <v>58177715</v>
      </c>
      <c r="AB12" s="78">
        <f t="shared" si="12"/>
        <v>364621513</v>
      </c>
      <c r="AC12" s="95">
        <f t="shared" si="13"/>
        <v>0.59310337597507479</v>
      </c>
      <c r="AD12" s="77">
        <v>79059797</v>
      </c>
      <c r="AE12" s="78">
        <v>16594049</v>
      </c>
      <c r="AF12" s="78">
        <f t="shared" si="14"/>
        <v>95653846</v>
      </c>
      <c r="AG12" s="78">
        <v>612167152</v>
      </c>
      <c r="AH12" s="78">
        <v>694434670</v>
      </c>
      <c r="AI12" s="79">
        <v>306331577</v>
      </c>
      <c r="AJ12" s="114">
        <f t="shared" si="15"/>
        <v>0.44112367978401767</v>
      </c>
      <c r="AK12" s="115">
        <f t="shared" si="16"/>
        <v>0.67879621902500387</v>
      </c>
    </row>
    <row r="13" spans="1:37" ht="13" x14ac:dyDescent="0.3">
      <c r="A13" s="55" t="s">
        <v>101</v>
      </c>
      <c r="B13" s="56" t="s">
        <v>423</v>
      </c>
      <c r="C13" s="57" t="s">
        <v>424</v>
      </c>
      <c r="D13" s="77">
        <v>1680126038</v>
      </c>
      <c r="E13" s="78">
        <v>50013400</v>
      </c>
      <c r="F13" s="79">
        <f t="shared" si="0"/>
        <v>1730139438</v>
      </c>
      <c r="G13" s="77">
        <v>1781319970</v>
      </c>
      <c r="H13" s="78">
        <v>58394950</v>
      </c>
      <c r="I13" s="79">
        <f t="shared" si="1"/>
        <v>1839714920</v>
      </c>
      <c r="J13" s="77">
        <v>365251547</v>
      </c>
      <c r="K13" s="78">
        <v>6326182</v>
      </c>
      <c r="L13" s="78">
        <f t="shared" si="2"/>
        <v>371577729</v>
      </c>
      <c r="M13" s="95">
        <f t="shared" si="3"/>
        <v>0.21476750419002932</v>
      </c>
      <c r="N13" s="77">
        <v>277978876</v>
      </c>
      <c r="O13" s="78">
        <v>8931669</v>
      </c>
      <c r="P13" s="78">
        <f t="shared" si="4"/>
        <v>286910545</v>
      </c>
      <c r="Q13" s="95">
        <f t="shared" si="5"/>
        <v>0.1658308796958364</v>
      </c>
      <c r="R13" s="77">
        <v>818198045</v>
      </c>
      <c r="S13" s="78">
        <v>32375808</v>
      </c>
      <c r="T13" s="78">
        <f t="shared" si="6"/>
        <v>850573853</v>
      </c>
      <c r="U13" s="95">
        <f t="shared" si="7"/>
        <v>0.46234003092174736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1461428468</v>
      </c>
      <c r="AA13" s="78">
        <f t="shared" si="11"/>
        <v>47633659</v>
      </c>
      <c r="AB13" s="78">
        <f t="shared" si="12"/>
        <v>1509062127</v>
      </c>
      <c r="AC13" s="95">
        <f t="shared" si="13"/>
        <v>0.82026954861028145</v>
      </c>
      <c r="AD13" s="77">
        <v>296553967</v>
      </c>
      <c r="AE13" s="78">
        <v>9317478</v>
      </c>
      <c r="AF13" s="78">
        <f t="shared" si="14"/>
        <v>305871445</v>
      </c>
      <c r="AG13" s="78">
        <v>1695782070</v>
      </c>
      <c r="AH13" s="78">
        <v>1701417747</v>
      </c>
      <c r="AI13" s="79">
        <v>957665787</v>
      </c>
      <c r="AJ13" s="114">
        <f t="shared" si="15"/>
        <v>0.56286340535038515</v>
      </c>
      <c r="AK13" s="115">
        <f t="shared" si="16"/>
        <v>1.7808213774254082</v>
      </c>
    </row>
    <row r="14" spans="1:37" ht="13" x14ac:dyDescent="0.3">
      <c r="A14" s="55" t="s">
        <v>101</v>
      </c>
      <c r="B14" s="56" t="s">
        <v>425</v>
      </c>
      <c r="C14" s="57" t="s">
        <v>426</v>
      </c>
      <c r="D14" s="77">
        <v>396512070</v>
      </c>
      <c r="E14" s="78">
        <v>16525974</v>
      </c>
      <c r="F14" s="79">
        <f t="shared" si="0"/>
        <v>413038044</v>
      </c>
      <c r="G14" s="77">
        <v>416917070</v>
      </c>
      <c r="H14" s="78">
        <v>22024974</v>
      </c>
      <c r="I14" s="79">
        <f t="shared" si="1"/>
        <v>438942044</v>
      </c>
      <c r="J14" s="77">
        <v>99439524</v>
      </c>
      <c r="K14" s="78">
        <v>4424708</v>
      </c>
      <c r="L14" s="78">
        <f t="shared" si="2"/>
        <v>103864232</v>
      </c>
      <c r="M14" s="95">
        <f t="shared" si="3"/>
        <v>0.25146408063079051</v>
      </c>
      <c r="N14" s="77">
        <v>104479844</v>
      </c>
      <c r="O14" s="78">
        <v>5073699</v>
      </c>
      <c r="P14" s="78">
        <f t="shared" si="4"/>
        <v>109553543</v>
      </c>
      <c r="Q14" s="95">
        <f t="shared" si="5"/>
        <v>0.26523838322263604</v>
      </c>
      <c r="R14" s="77">
        <v>126511216</v>
      </c>
      <c r="S14" s="78">
        <v>4941656</v>
      </c>
      <c r="T14" s="78">
        <f t="shared" si="6"/>
        <v>131452872</v>
      </c>
      <c r="U14" s="95">
        <f t="shared" si="7"/>
        <v>0.29947660242817842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330430584</v>
      </c>
      <c r="AA14" s="78">
        <f t="shared" si="11"/>
        <v>14440063</v>
      </c>
      <c r="AB14" s="78">
        <f t="shared" si="12"/>
        <v>344870647</v>
      </c>
      <c r="AC14" s="95">
        <f t="shared" si="13"/>
        <v>0.7856860642859721</v>
      </c>
      <c r="AD14" s="77">
        <v>9564620</v>
      </c>
      <c r="AE14" s="78">
        <v>100288</v>
      </c>
      <c r="AF14" s="78">
        <f t="shared" si="14"/>
        <v>9664908</v>
      </c>
      <c r="AG14" s="78">
        <v>408417822</v>
      </c>
      <c r="AH14" s="78">
        <v>426765578</v>
      </c>
      <c r="AI14" s="79">
        <v>131465518</v>
      </c>
      <c r="AJ14" s="114">
        <f t="shared" si="15"/>
        <v>0.30805089439523636</v>
      </c>
      <c r="AK14" s="115">
        <f t="shared" si="16"/>
        <v>12.601047418144073</v>
      </c>
    </row>
    <row r="15" spans="1:37" ht="13" x14ac:dyDescent="0.3">
      <c r="A15" s="55" t="s">
        <v>101</v>
      </c>
      <c r="B15" s="56" t="s">
        <v>75</v>
      </c>
      <c r="C15" s="57" t="s">
        <v>76</v>
      </c>
      <c r="D15" s="77">
        <v>3788023215</v>
      </c>
      <c r="E15" s="78">
        <v>216314250</v>
      </c>
      <c r="F15" s="79">
        <f t="shared" si="0"/>
        <v>4004337465</v>
      </c>
      <c r="G15" s="77">
        <v>3837219917</v>
      </c>
      <c r="H15" s="78">
        <v>192038982</v>
      </c>
      <c r="I15" s="79">
        <f t="shared" si="1"/>
        <v>4029258899</v>
      </c>
      <c r="J15" s="77">
        <v>916298314</v>
      </c>
      <c r="K15" s="78">
        <v>48010104</v>
      </c>
      <c r="L15" s="78">
        <f t="shared" si="2"/>
        <v>964308418</v>
      </c>
      <c r="M15" s="95">
        <f t="shared" si="3"/>
        <v>0.24081597178773242</v>
      </c>
      <c r="N15" s="77">
        <v>874677276</v>
      </c>
      <c r="O15" s="78">
        <v>49169954</v>
      </c>
      <c r="P15" s="78">
        <f t="shared" si="4"/>
        <v>923847230</v>
      </c>
      <c r="Q15" s="95">
        <f t="shared" si="5"/>
        <v>0.23071163159321789</v>
      </c>
      <c r="R15" s="77">
        <v>1187746175</v>
      </c>
      <c r="S15" s="78">
        <v>36537998</v>
      </c>
      <c r="T15" s="78">
        <f t="shared" si="6"/>
        <v>1224284173</v>
      </c>
      <c r="U15" s="95">
        <f t="shared" si="7"/>
        <v>0.30384847528756431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2978721765</v>
      </c>
      <c r="AA15" s="78">
        <f t="shared" si="11"/>
        <v>133718056</v>
      </c>
      <c r="AB15" s="78">
        <f t="shared" si="12"/>
        <v>3112439821</v>
      </c>
      <c r="AC15" s="95">
        <f t="shared" si="13"/>
        <v>0.77245962570746185</v>
      </c>
      <c r="AD15" s="77">
        <v>1171090908</v>
      </c>
      <c r="AE15" s="78">
        <v>26072752</v>
      </c>
      <c r="AF15" s="78">
        <f t="shared" si="14"/>
        <v>1197163660</v>
      </c>
      <c r="AG15" s="78">
        <v>4262431004</v>
      </c>
      <c r="AH15" s="78">
        <v>4263505762</v>
      </c>
      <c r="AI15" s="79">
        <v>2948188793</v>
      </c>
      <c r="AJ15" s="114">
        <f t="shared" si="15"/>
        <v>0.69149403274572141</v>
      </c>
      <c r="AK15" s="115">
        <f t="shared" si="16"/>
        <v>2.2653972807694434E-2</v>
      </c>
    </row>
    <row r="16" spans="1:37" ht="13" x14ac:dyDescent="0.3">
      <c r="A16" s="55" t="s">
        <v>116</v>
      </c>
      <c r="B16" s="56" t="s">
        <v>427</v>
      </c>
      <c r="C16" s="57" t="s">
        <v>428</v>
      </c>
      <c r="D16" s="77">
        <v>678464310</v>
      </c>
      <c r="E16" s="78">
        <v>5307000</v>
      </c>
      <c r="F16" s="79">
        <f t="shared" si="0"/>
        <v>683771310</v>
      </c>
      <c r="G16" s="77">
        <v>889954137</v>
      </c>
      <c r="H16" s="78">
        <v>5898796</v>
      </c>
      <c r="I16" s="79">
        <f t="shared" si="1"/>
        <v>895852933</v>
      </c>
      <c r="J16" s="77">
        <v>152383969</v>
      </c>
      <c r="K16" s="78">
        <v>0</v>
      </c>
      <c r="L16" s="78">
        <f t="shared" si="2"/>
        <v>152383969</v>
      </c>
      <c r="M16" s="95">
        <f t="shared" si="3"/>
        <v>0.2228580912527611</v>
      </c>
      <c r="N16" s="77">
        <v>228507921</v>
      </c>
      <c r="O16" s="78">
        <v>736841</v>
      </c>
      <c r="P16" s="78">
        <f t="shared" si="4"/>
        <v>229244762</v>
      </c>
      <c r="Q16" s="95">
        <f t="shared" si="5"/>
        <v>0.33526525410959401</v>
      </c>
      <c r="R16" s="77">
        <v>183765969</v>
      </c>
      <c r="S16" s="78">
        <v>1700246</v>
      </c>
      <c r="T16" s="78">
        <f t="shared" si="6"/>
        <v>185466215</v>
      </c>
      <c r="U16" s="95">
        <f t="shared" si="7"/>
        <v>0.20702752446087042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564657859</v>
      </c>
      <c r="AA16" s="78">
        <f t="shared" si="11"/>
        <v>2437087</v>
      </c>
      <c r="AB16" s="78">
        <f t="shared" si="12"/>
        <v>567094946</v>
      </c>
      <c r="AC16" s="95">
        <f t="shared" si="13"/>
        <v>0.63302236908566334</v>
      </c>
      <c r="AD16" s="77">
        <v>104138439</v>
      </c>
      <c r="AE16" s="78">
        <v>491690</v>
      </c>
      <c r="AF16" s="78">
        <f t="shared" si="14"/>
        <v>104630129</v>
      </c>
      <c r="AG16" s="78">
        <v>651281792</v>
      </c>
      <c r="AH16" s="78">
        <v>919922601</v>
      </c>
      <c r="AI16" s="79">
        <v>465293798</v>
      </c>
      <c r="AJ16" s="114">
        <f t="shared" si="15"/>
        <v>0.50579668060574157</v>
      </c>
      <c r="AK16" s="115">
        <f t="shared" si="16"/>
        <v>0.77258899298499384</v>
      </c>
    </row>
    <row r="17" spans="1:37" ht="14" x14ac:dyDescent="0.3">
      <c r="A17" s="58" t="s">
        <v>0</v>
      </c>
      <c r="B17" s="59" t="s">
        <v>429</v>
      </c>
      <c r="C17" s="60" t="s">
        <v>0</v>
      </c>
      <c r="D17" s="80">
        <f>SUM(D9:D16)</f>
        <v>10229795150</v>
      </c>
      <c r="E17" s="81">
        <f>SUM(E9:E16)</f>
        <v>1086707760</v>
      </c>
      <c r="F17" s="82">
        <f t="shared" si="0"/>
        <v>11316502910</v>
      </c>
      <c r="G17" s="80">
        <f>SUM(G9:G16)</f>
        <v>10981959974</v>
      </c>
      <c r="H17" s="81">
        <f>SUM(H9:H16)</f>
        <v>1117676354</v>
      </c>
      <c r="I17" s="82">
        <f t="shared" si="1"/>
        <v>12099636328</v>
      </c>
      <c r="J17" s="80">
        <f>SUM(J9:J16)</f>
        <v>2284651240</v>
      </c>
      <c r="K17" s="81">
        <f>SUM(K9:K16)</f>
        <v>187418428</v>
      </c>
      <c r="L17" s="81">
        <f t="shared" si="2"/>
        <v>2472069668</v>
      </c>
      <c r="M17" s="96">
        <f t="shared" si="3"/>
        <v>0.2184481979689607</v>
      </c>
      <c r="N17" s="80">
        <f>SUM(N9:N16)</f>
        <v>2349689016</v>
      </c>
      <c r="O17" s="81">
        <f>SUM(O9:O16)</f>
        <v>269581482</v>
      </c>
      <c r="P17" s="81">
        <f t="shared" si="4"/>
        <v>2619270498</v>
      </c>
      <c r="Q17" s="96">
        <f t="shared" si="5"/>
        <v>0.23145582330787381</v>
      </c>
      <c r="R17" s="80">
        <f>SUM(R9:R16)</f>
        <v>3168520540</v>
      </c>
      <c r="S17" s="81">
        <f>SUM(S9:S16)</f>
        <v>209638067</v>
      </c>
      <c r="T17" s="81">
        <f t="shared" si="6"/>
        <v>3378158607</v>
      </c>
      <c r="U17" s="96">
        <f t="shared" si="7"/>
        <v>0.27919505309283871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f t="shared" si="10"/>
        <v>7802860796</v>
      </c>
      <c r="AA17" s="81">
        <f t="shared" si="11"/>
        <v>666637977</v>
      </c>
      <c r="AB17" s="81">
        <f t="shared" si="12"/>
        <v>8469498773</v>
      </c>
      <c r="AC17" s="96">
        <f t="shared" si="13"/>
        <v>0.699979614544329</v>
      </c>
      <c r="AD17" s="80">
        <f>SUM(AD9:AD16)</f>
        <v>2471123385</v>
      </c>
      <c r="AE17" s="81">
        <f>SUM(AE9:AE16)</f>
        <v>202983167</v>
      </c>
      <c r="AF17" s="81">
        <f t="shared" si="14"/>
        <v>2674106552</v>
      </c>
      <c r="AG17" s="81">
        <f>SUM(AG9:AG16)</f>
        <v>11368103488</v>
      </c>
      <c r="AH17" s="81">
        <f>SUM(AH9:AH16)</f>
        <v>12120990529</v>
      </c>
      <c r="AI17" s="82">
        <f>SUM(AI9:AI16)</f>
        <v>7312402470</v>
      </c>
      <c r="AJ17" s="116">
        <f t="shared" si="15"/>
        <v>0.60328423262973085</v>
      </c>
      <c r="AK17" s="117">
        <f t="shared" si="16"/>
        <v>0.26328496688863434</v>
      </c>
    </row>
    <row r="18" spans="1:37" ht="13" x14ac:dyDescent="0.3">
      <c r="A18" s="55" t="s">
        <v>101</v>
      </c>
      <c r="B18" s="56" t="s">
        <v>430</v>
      </c>
      <c r="C18" s="57" t="s">
        <v>431</v>
      </c>
      <c r="D18" s="77">
        <v>994017024</v>
      </c>
      <c r="E18" s="78">
        <v>65245000</v>
      </c>
      <c r="F18" s="79">
        <f t="shared" si="0"/>
        <v>1059262024</v>
      </c>
      <c r="G18" s="77">
        <v>1002078787</v>
      </c>
      <c r="H18" s="78">
        <v>64495000</v>
      </c>
      <c r="I18" s="79">
        <f t="shared" si="1"/>
        <v>1066573787</v>
      </c>
      <c r="J18" s="77">
        <v>194188778</v>
      </c>
      <c r="K18" s="78">
        <v>5882982</v>
      </c>
      <c r="L18" s="78">
        <f t="shared" si="2"/>
        <v>200071760</v>
      </c>
      <c r="M18" s="95">
        <f t="shared" si="3"/>
        <v>0.18887844127979425</v>
      </c>
      <c r="N18" s="77">
        <v>231444613</v>
      </c>
      <c r="O18" s="78">
        <v>10347298</v>
      </c>
      <c r="P18" s="78">
        <f t="shared" si="4"/>
        <v>241791911</v>
      </c>
      <c r="Q18" s="95">
        <f t="shared" si="5"/>
        <v>0.22826449501790125</v>
      </c>
      <c r="R18" s="77">
        <v>238246633</v>
      </c>
      <c r="S18" s="78">
        <v>8772141</v>
      </c>
      <c r="T18" s="78">
        <f t="shared" si="6"/>
        <v>247018774</v>
      </c>
      <c r="U18" s="95">
        <f t="shared" si="7"/>
        <v>0.23160026714588663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663880024</v>
      </c>
      <c r="AA18" s="78">
        <f t="shared" si="11"/>
        <v>25002421</v>
      </c>
      <c r="AB18" s="78">
        <f t="shared" si="12"/>
        <v>688882445</v>
      </c>
      <c r="AC18" s="95">
        <f t="shared" si="13"/>
        <v>0.6458835322942359</v>
      </c>
      <c r="AD18" s="77">
        <v>305088043</v>
      </c>
      <c r="AE18" s="78">
        <v>10445317</v>
      </c>
      <c r="AF18" s="78">
        <f t="shared" si="14"/>
        <v>315533360</v>
      </c>
      <c r="AG18" s="78">
        <v>944314294</v>
      </c>
      <c r="AH18" s="78">
        <v>944314294</v>
      </c>
      <c r="AI18" s="79">
        <v>633432880</v>
      </c>
      <c r="AJ18" s="114">
        <f t="shared" si="15"/>
        <v>0.67078607622982778</v>
      </c>
      <c r="AK18" s="115">
        <f t="shared" si="16"/>
        <v>-0.21713896115453524</v>
      </c>
    </row>
    <row r="19" spans="1:37" ht="13" x14ac:dyDescent="0.3">
      <c r="A19" s="55" t="s">
        <v>101</v>
      </c>
      <c r="B19" s="56" t="s">
        <v>77</v>
      </c>
      <c r="C19" s="57" t="s">
        <v>78</v>
      </c>
      <c r="D19" s="77">
        <v>5663182677</v>
      </c>
      <c r="E19" s="78">
        <v>241252400</v>
      </c>
      <c r="F19" s="79">
        <f t="shared" si="0"/>
        <v>5904435077</v>
      </c>
      <c r="G19" s="77">
        <v>6500287575</v>
      </c>
      <c r="H19" s="78">
        <v>236685507</v>
      </c>
      <c r="I19" s="79">
        <f t="shared" si="1"/>
        <v>6736973082</v>
      </c>
      <c r="J19" s="77">
        <v>1342644762</v>
      </c>
      <c r="K19" s="78">
        <v>28295642</v>
      </c>
      <c r="L19" s="78">
        <f t="shared" si="2"/>
        <v>1370940404</v>
      </c>
      <c r="M19" s="95">
        <f t="shared" si="3"/>
        <v>0.23218824258739496</v>
      </c>
      <c r="N19" s="77">
        <v>1213468392</v>
      </c>
      <c r="O19" s="78">
        <v>53756965</v>
      </c>
      <c r="P19" s="78">
        <f t="shared" si="4"/>
        <v>1267225357</v>
      </c>
      <c r="Q19" s="95">
        <f t="shared" si="5"/>
        <v>0.21462262527643336</v>
      </c>
      <c r="R19" s="77">
        <v>1191161408</v>
      </c>
      <c r="S19" s="78">
        <v>36541436</v>
      </c>
      <c r="T19" s="78">
        <f t="shared" si="6"/>
        <v>1227702844</v>
      </c>
      <c r="U19" s="95">
        <f t="shared" si="7"/>
        <v>0.18223359794626534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3747274562</v>
      </c>
      <c r="AA19" s="78">
        <f t="shared" si="11"/>
        <v>118594043</v>
      </c>
      <c r="AB19" s="78">
        <f t="shared" si="12"/>
        <v>3865868605</v>
      </c>
      <c r="AC19" s="95">
        <f t="shared" si="13"/>
        <v>0.57382871475750985</v>
      </c>
      <c r="AD19" s="77">
        <v>886039538</v>
      </c>
      <c r="AE19" s="78">
        <v>11823268</v>
      </c>
      <c r="AF19" s="78">
        <f t="shared" si="14"/>
        <v>897862806</v>
      </c>
      <c r="AG19" s="78">
        <v>5319739711</v>
      </c>
      <c r="AH19" s="78">
        <v>5667769506</v>
      </c>
      <c r="AI19" s="79">
        <v>3481954907</v>
      </c>
      <c r="AJ19" s="114">
        <f t="shared" si="15"/>
        <v>0.61434306799419802</v>
      </c>
      <c r="AK19" s="115">
        <f t="shared" si="16"/>
        <v>0.36736128927028977</v>
      </c>
    </row>
    <row r="20" spans="1:37" ht="13" x14ac:dyDescent="0.3">
      <c r="A20" s="55" t="s">
        <v>101</v>
      </c>
      <c r="B20" s="56" t="s">
        <v>79</v>
      </c>
      <c r="C20" s="57" t="s">
        <v>80</v>
      </c>
      <c r="D20" s="77">
        <v>2516131497</v>
      </c>
      <c r="E20" s="78">
        <v>119789879</v>
      </c>
      <c r="F20" s="79">
        <f t="shared" si="0"/>
        <v>2635921376</v>
      </c>
      <c r="G20" s="77">
        <v>2790600910</v>
      </c>
      <c r="H20" s="78">
        <v>168955472</v>
      </c>
      <c r="I20" s="79">
        <f t="shared" si="1"/>
        <v>2959556382</v>
      </c>
      <c r="J20" s="77">
        <v>635475575</v>
      </c>
      <c r="K20" s="78">
        <v>9259524</v>
      </c>
      <c r="L20" s="78">
        <f t="shared" si="2"/>
        <v>644735099</v>
      </c>
      <c r="M20" s="95">
        <f t="shared" si="3"/>
        <v>0.24459572461845691</v>
      </c>
      <c r="N20" s="77">
        <v>619689295</v>
      </c>
      <c r="O20" s="78">
        <v>69436434</v>
      </c>
      <c r="P20" s="78">
        <f t="shared" si="4"/>
        <v>689125729</v>
      </c>
      <c r="Q20" s="95">
        <f t="shared" si="5"/>
        <v>0.26143637487615262</v>
      </c>
      <c r="R20" s="77">
        <v>625279891</v>
      </c>
      <c r="S20" s="78">
        <v>22044018</v>
      </c>
      <c r="T20" s="78">
        <f t="shared" si="6"/>
        <v>647323909</v>
      </c>
      <c r="U20" s="95">
        <f t="shared" si="7"/>
        <v>0.21872329006367955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1880444761</v>
      </c>
      <c r="AA20" s="78">
        <f t="shared" si="11"/>
        <v>100739976</v>
      </c>
      <c r="AB20" s="78">
        <f t="shared" si="12"/>
        <v>1981184737</v>
      </c>
      <c r="AC20" s="95">
        <f t="shared" si="13"/>
        <v>0.66941949443827153</v>
      </c>
      <c r="AD20" s="77">
        <v>648781942</v>
      </c>
      <c r="AE20" s="78">
        <v>14052163</v>
      </c>
      <c r="AF20" s="78">
        <f t="shared" si="14"/>
        <v>662834105</v>
      </c>
      <c r="AG20" s="78">
        <v>2837393498</v>
      </c>
      <c r="AH20" s="78">
        <v>2945289345</v>
      </c>
      <c r="AI20" s="79">
        <v>1959203514</v>
      </c>
      <c r="AJ20" s="114">
        <f t="shared" si="15"/>
        <v>0.66519899558459172</v>
      </c>
      <c r="AK20" s="115">
        <f t="shared" si="16"/>
        <v>-2.3399815855884465E-2</v>
      </c>
    </row>
    <row r="21" spans="1:37" ht="13" x14ac:dyDescent="0.3">
      <c r="A21" s="55" t="s">
        <v>101</v>
      </c>
      <c r="B21" s="56" t="s">
        <v>432</v>
      </c>
      <c r="C21" s="57" t="s">
        <v>433</v>
      </c>
      <c r="D21" s="77">
        <v>522753416</v>
      </c>
      <c r="E21" s="78">
        <v>59117652</v>
      </c>
      <c r="F21" s="79">
        <f t="shared" si="0"/>
        <v>581871068</v>
      </c>
      <c r="G21" s="77">
        <v>665176925</v>
      </c>
      <c r="H21" s="78">
        <v>80422990</v>
      </c>
      <c r="I21" s="79">
        <f t="shared" si="1"/>
        <v>745599915</v>
      </c>
      <c r="J21" s="77">
        <v>93413855</v>
      </c>
      <c r="K21" s="78">
        <v>21070676</v>
      </c>
      <c r="L21" s="78">
        <f t="shared" si="2"/>
        <v>114484531</v>
      </c>
      <c r="M21" s="95">
        <f t="shared" si="3"/>
        <v>0.19675240323170701</v>
      </c>
      <c r="N21" s="77">
        <v>121046253</v>
      </c>
      <c r="O21" s="78">
        <v>25514244</v>
      </c>
      <c r="P21" s="78">
        <f t="shared" si="4"/>
        <v>146560497</v>
      </c>
      <c r="Q21" s="95">
        <f t="shared" si="5"/>
        <v>0.25187795898454945</v>
      </c>
      <c r="R21" s="77">
        <v>195875859</v>
      </c>
      <c r="S21" s="78">
        <v>6146152</v>
      </c>
      <c r="T21" s="78">
        <f t="shared" si="6"/>
        <v>202022011</v>
      </c>
      <c r="U21" s="95">
        <f t="shared" si="7"/>
        <v>0.2709522988612465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410335967</v>
      </c>
      <c r="AA21" s="78">
        <f t="shared" si="11"/>
        <v>52731072</v>
      </c>
      <c r="AB21" s="78">
        <f t="shared" si="12"/>
        <v>463067039</v>
      </c>
      <c r="AC21" s="95">
        <f t="shared" si="13"/>
        <v>0.62106637847457369</v>
      </c>
      <c r="AD21" s="77">
        <v>77164075</v>
      </c>
      <c r="AE21" s="78">
        <v>5496561</v>
      </c>
      <c r="AF21" s="78">
        <f t="shared" si="14"/>
        <v>82660636</v>
      </c>
      <c r="AG21" s="78">
        <v>518703713</v>
      </c>
      <c r="AH21" s="78">
        <v>692014619</v>
      </c>
      <c r="AI21" s="79">
        <v>292337794</v>
      </c>
      <c r="AJ21" s="114">
        <f t="shared" si="15"/>
        <v>0.42244453509153396</v>
      </c>
      <c r="AK21" s="115">
        <f t="shared" si="16"/>
        <v>1.4439929424206221</v>
      </c>
    </row>
    <row r="22" spans="1:37" ht="13" x14ac:dyDescent="0.3">
      <c r="A22" s="55" t="s">
        <v>101</v>
      </c>
      <c r="B22" s="56" t="s">
        <v>434</v>
      </c>
      <c r="C22" s="57" t="s">
        <v>435</v>
      </c>
      <c r="D22" s="77">
        <v>1265588350</v>
      </c>
      <c r="E22" s="78">
        <v>256199805</v>
      </c>
      <c r="F22" s="79">
        <f t="shared" si="0"/>
        <v>1521788155</v>
      </c>
      <c r="G22" s="77">
        <v>1417614577</v>
      </c>
      <c r="H22" s="78">
        <v>287542672</v>
      </c>
      <c r="I22" s="79">
        <f t="shared" si="1"/>
        <v>1705157249</v>
      </c>
      <c r="J22" s="77">
        <v>185569248</v>
      </c>
      <c r="K22" s="78">
        <v>80211163</v>
      </c>
      <c r="L22" s="78">
        <f t="shared" si="2"/>
        <v>265780411</v>
      </c>
      <c r="M22" s="95">
        <f t="shared" si="3"/>
        <v>0.1746500721054699</v>
      </c>
      <c r="N22" s="77">
        <v>243825449</v>
      </c>
      <c r="O22" s="78">
        <v>81433727</v>
      </c>
      <c r="P22" s="78">
        <f t="shared" si="4"/>
        <v>325259176</v>
      </c>
      <c r="Q22" s="95">
        <f t="shared" si="5"/>
        <v>0.21373485851583593</v>
      </c>
      <c r="R22" s="77">
        <v>211383978</v>
      </c>
      <c r="S22" s="78">
        <v>35265938</v>
      </c>
      <c r="T22" s="78">
        <f t="shared" si="6"/>
        <v>246649916</v>
      </c>
      <c r="U22" s="95">
        <f t="shared" si="7"/>
        <v>0.14464936658753869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640778675</v>
      </c>
      <c r="AA22" s="78">
        <f t="shared" si="11"/>
        <v>196910828</v>
      </c>
      <c r="AB22" s="78">
        <f t="shared" si="12"/>
        <v>837689503</v>
      </c>
      <c r="AC22" s="95">
        <f t="shared" si="13"/>
        <v>0.49126818273872874</v>
      </c>
      <c r="AD22" s="77">
        <v>174499441</v>
      </c>
      <c r="AE22" s="78">
        <v>32242092</v>
      </c>
      <c r="AF22" s="78">
        <f t="shared" si="14"/>
        <v>206741533</v>
      </c>
      <c r="AG22" s="78">
        <v>1450308214</v>
      </c>
      <c r="AH22" s="78">
        <v>1350169855</v>
      </c>
      <c r="AI22" s="79">
        <v>716674965</v>
      </c>
      <c r="AJ22" s="114">
        <f t="shared" si="15"/>
        <v>0.53080355952696046</v>
      </c>
      <c r="AK22" s="115">
        <f t="shared" si="16"/>
        <v>0.19303515080349154</v>
      </c>
    </row>
    <row r="23" spans="1:37" ht="13" x14ac:dyDescent="0.3">
      <c r="A23" s="55" t="s">
        <v>101</v>
      </c>
      <c r="B23" s="56" t="s">
        <v>436</v>
      </c>
      <c r="C23" s="57" t="s">
        <v>437</v>
      </c>
      <c r="D23" s="77">
        <v>832967112</v>
      </c>
      <c r="E23" s="78">
        <v>155276149</v>
      </c>
      <c r="F23" s="79">
        <f t="shared" si="0"/>
        <v>988243261</v>
      </c>
      <c r="G23" s="77">
        <v>958941690</v>
      </c>
      <c r="H23" s="78">
        <v>152776149</v>
      </c>
      <c r="I23" s="79">
        <f t="shared" si="1"/>
        <v>1111717839</v>
      </c>
      <c r="J23" s="77">
        <v>294728276</v>
      </c>
      <c r="K23" s="78">
        <v>32235292</v>
      </c>
      <c r="L23" s="78">
        <f t="shared" si="2"/>
        <v>326963568</v>
      </c>
      <c r="M23" s="95">
        <f t="shared" si="3"/>
        <v>0.33085332417966268</v>
      </c>
      <c r="N23" s="77">
        <v>177343705</v>
      </c>
      <c r="O23" s="78">
        <v>52930463</v>
      </c>
      <c r="P23" s="78">
        <f t="shared" si="4"/>
        <v>230274168</v>
      </c>
      <c r="Q23" s="95">
        <f t="shared" si="5"/>
        <v>0.23301364865062307</v>
      </c>
      <c r="R23" s="77">
        <v>151915510</v>
      </c>
      <c r="S23" s="78">
        <v>18956417</v>
      </c>
      <c r="T23" s="78">
        <f t="shared" si="6"/>
        <v>170871927</v>
      </c>
      <c r="U23" s="95">
        <f t="shared" si="7"/>
        <v>0.1537008051914511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623987491</v>
      </c>
      <c r="AA23" s="78">
        <f t="shared" si="11"/>
        <v>104122172</v>
      </c>
      <c r="AB23" s="78">
        <f t="shared" si="12"/>
        <v>728109663</v>
      </c>
      <c r="AC23" s="95">
        <f t="shared" si="13"/>
        <v>0.65494106279246278</v>
      </c>
      <c r="AD23" s="77">
        <v>121165012</v>
      </c>
      <c r="AE23" s="78">
        <v>29947530</v>
      </c>
      <c r="AF23" s="78">
        <f t="shared" si="14"/>
        <v>151112542</v>
      </c>
      <c r="AG23" s="78">
        <v>951805656</v>
      </c>
      <c r="AH23" s="78">
        <v>954458779</v>
      </c>
      <c r="AI23" s="79">
        <v>558584475</v>
      </c>
      <c r="AJ23" s="114">
        <f t="shared" si="15"/>
        <v>0.58523687695055504</v>
      </c>
      <c r="AK23" s="115">
        <f t="shared" si="16"/>
        <v>0.13075939785328994</v>
      </c>
    </row>
    <row r="24" spans="1:37" ht="13" x14ac:dyDescent="0.3">
      <c r="A24" s="55" t="s">
        <v>116</v>
      </c>
      <c r="B24" s="56" t="s">
        <v>438</v>
      </c>
      <c r="C24" s="57" t="s">
        <v>439</v>
      </c>
      <c r="D24" s="77">
        <v>782952931</v>
      </c>
      <c r="E24" s="78">
        <v>40657500</v>
      </c>
      <c r="F24" s="79">
        <f t="shared" si="0"/>
        <v>823610431</v>
      </c>
      <c r="G24" s="77">
        <v>811269816</v>
      </c>
      <c r="H24" s="78">
        <v>48404967</v>
      </c>
      <c r="I24" s="79">
        <f t="shared" si="1"/>
        <v>859674783</v>
      </c>
      <c r="J24" s="77">
        <v>144403176</v>
      </c>
      <c r="K24" s="78">
        <v>1793550</v>
      </c>
      <c r="L24" s="78">
        <f t="shared" si="2"/>
        <v>146196726</v>
      </c>
      <c r="M24" s="95">
        <f t="shared" si="3"/>
        <v>0.17750713261668247</v>
      </c>
      <c r="N24" s="77">
        <v>261967219</v>
      </c>
      <c r="O24" s="78">
        <v>12688651</v>
      </c>
      <c r="P24" s="78">
        <f t="shared" si="4"/>
        <v>274655870</v>
      </c>
      <c r="Q24" s="95">
        <f t="shared" si="5"/>
        <v>0.33347789156400326</v>
      </c>
      <c r="R24" s="77">
        <v>155539245</v>
      </c>
      <c r="S24" s="78">
        <v>17306539</v>
      </c>
      <c r="T24" s="78">
        <f t="shared" si="6"/>
        <v>172845784</v>
      </c>
      <c r="U24" s="95">
        <f t="shared" si="7"/>
        <v>0.20105950228855324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561909640</v>
      </c>
      <c r="AA24" s="78">
        <f t="shared" si="11"/>
        <v>31788740</v>
      </c>
      <c r="AB24" s="78">
        <f t="shared" si="12"/>
        <v>593698380</v>
      </c>
      <c r="AC24" s="95">
        <f t="shared" si="13"/>
        <v>0.69060811337070471</v>
      </c>
      <c r="AD24" s="77">
        <v>152093484</v>
      </c>
      <c r="AE24" s="78">
        <v>16555464</v>
      </c>
      <c r="AF24" s="78">
        <f t="shared" si="14"/>
        <v>168648948</v>
      </c>
      <c r="AG24" s="78">
        <v>836381738</v>
      </c>
      <c r="AH24" s="78">
        <v>1310907151</v>
      </c>
      <c r="AI24" s="79">
        <v>676027303</v>
      </c>
      <c r="AJ24" s="114">
        <f t="shared" si="15"/>
        <v>0.51569426750346559</v>
      </c>
      <c r="AK24" s="115">
        <f t="shared" si="16"/>
        <v>2.4885041085462412E-2</v>
      </c>
    </row>
    <row r="25" spans="1:37" ht="14" x14ac:dyDescent="0.3">
      <c r="A25" s="58" t="s">
        <v>0</v>
      </c>
      <c r="B25" s="59" t="s">
        <v>440</v>
      </c>
      <c r="C25" s="60" t="s">
        <v>0</v>
      </c>
      <c r="D25" s="80">
        <f>SUM(D18:D24)</f>
        <v>12577593007</v>
      </c>
      <c r="E25" s="81">
        <f>SUM(E18:E24)</f>
        <v>937538385</v>
      </c>
      <c r="F25" s="82">
        <f t="shared" si="0"/>
        <v>13515131392</v>
      </c>
      <c r="G25" s="80">
        <f>SUM(G18:G24)</f>
        <v>14145970280</v>
      </c>
      <c r="H25" s="81">
        <f>SUM(H18:H24)</f>
        <v>1039282757</v>
      </c>
      <c r="I25" s="82">
        <f t="shared" si="1"/>
        <v>15185253037</v>
      </c>
      <c r="J25" s="80">
        <f>SUM(J18:J24)</f>
        <v>2890423670</v>
      </c>
      <c r="K25" s="81">
        <f>SUM(K18:K24)</f>
        <v>178748829</v>
      </c>
      <c r="L25" s="81">
        <f t="shared" si="2"/>
        <v>3069172499</v>
      </c>
      <c r="M25" s="96">
        <f t="shared" si="3"/>
        <v>0.22709157683932935</v>
      </c>
      <c r="N25" s="80">
        <f>SUM(N18:N24)</f>
        <v>2868784926</v>
      </c>
      <c r="O25" s="81">
        <f>SUM(O18:O24)</f>
        <v>306107782</v>
      </c>
      <c r="P25" s="81">
        <f t="shared" si="4"/>
        <v>3174892708</v>
      </c>
      <c r="Q25" s="96">
        <f t="shared" si="5"/>
        <v>0.23491393578898623</v>
      </c>
      <c r="R25" s="80">
        <f>SUM(R18:R24)</f>
        <v>2769402524</v>
      </c>
      <c r="S25" s="81">
        <f>SUM(S18:S24)</f>
        <v>145032641</v>
      </c>
      <c r="T25" s="81">
        <f t="shared" si="6"/>
        <v>2914435165</v>
      </c>
      <c r="U25" s="96">
        <f t="shared" si="7"/>
        <v>0.19192536060471049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f t="shared" si="10"/>
        <v>8528611120</v>
      </c>
      <c r="AA25" s="81">
        <f t="shared" si="11"/>
        <v>629889252</v>
      </c>
      <c r="AB25" s="81">
        <f t="shared" si="12"/>
        <v>9158500372</v>
      </c>
      <c r="AC25" s="96">
        <f t="shared" si="13"/>
        <v>0.60311806129832879</v>
      </c>
      <c r="AD25" s="80">
        <f>SUM(AD18:AD24)</f>
        <v>2364831535</v>
      </c>
      <c r="AE25" s="81">
        <f>SUM(AE18:AE24)</f>
        <v>120562395</v>
      </c>
      <c r="AF25" s="81">
        <f t="shared" si="14"/>
        <v>2485393930</v>
      </c>
      <c r="AG25" s="81">
        <f>SUM(AG18:AG24)</f>
        <v>12858646824</v>
      </c>
      <c r="AH25" s="81">
        <f>SUM(AH18:AH24)</f>
        <v>13864923549</v>
      </c>
      <c r="AI25" s="82">
        <f>SUM(AI18:AI24)</f>
        <v>8318215838</v>
      </c>
      <c r="AJ25" s="116">
        <f t="shared" si="15"/>
        <v>0.59994675113805063</v>
      </c>
      <c r="AK25" s="117">
        <f t="shared" si="16"/>
        <v>0.17262504338698537</v>
      </c>
    </row>
    <row r="26" spans="1:37" ht="13" x14ac:dyDescent="0.3">
      <c r="A26" s="55" t="s">
        <v>101</v>
      </c>
      <c r="B26" s="56" t="s">
        <v>441</v>
      </c>
      <c r="C26" s="57" t="s">
        <v>442</v>
      </c>
      <c r="D26" s="77">
        <v>1114601724</v>
      </c>
      <c r="E26" s="78">
        <v>123732799</v>
      </c>
      <c r="F26" s="79">
        <f t="shared" si="0"/>
        <v>1238334523</v>
      </c>
      <c r="G26" s="77">
        <v>1114601724</v>
      </c>
      <c r="H26" s="78">
        <v>123732799</v>
      </c>
      <c r="I26" s="79">
        <f t="shared" si="1"/>
        <v>1238334523</v>
      </c>
      <c r="J26" s="77">
        <v>297853394</v>
      </c>
      <c r="K26" s="78">
        <v>17214094</v>
      </c>
      <c r="L26" s="78">
        <f t="shared" si="2"/>
        <v>315067488</v>
      </c>
      <c r="M26" s="95">
        <f t="shared" si="3"/>
        <v>0.2544284134441433</v>
      </c>
      <c r="N26" s="77">
        <v>258965970</v>
      </c>
      <c r="O26" s="78">
        <v>34263212</v>
      </c>
      <c r="P26" s="78">
        <f t="shared" si="4"/>
        <v>293229182</v>
      </c>
      <c r="Q26" s="95">
        <f t="shared" si="5"/>
        <v>0.23679319000944948</v>
      </c>
      <c r="R26" s="77">
        <v>257087502</v>
      </c>
      <c r="S26" s="78">
        <v>18811717</v>
      </c>
      <c r="T26" s="78">
        <f t="shared" si="6"/>
        <v>275899219</v>
      </c>
      <c r="U26" s="95">
        <f t="shared" si="7"/>
        <v>0.22279861691298419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813906866</v>
      </c>
      <c r="AA26" s="78">
        <f t="shared" si="11"/>
        <v>70289023</v>
      </c>
      <c r="AB26" s="78">
        <f t="shared" si="12"/>
        <v>884195889</v>
      </c>
      <c r="AC26" s="95">
        <f t="shared" si="13"/>
        <v>0.71402022036657697</v>
      </c>
      <c r="AD26" s="77">
        <v>233103448</v>
      </c>
      <c r="AE26" s="78">
        <v>17457251</v>
      </c>
      <c r="AF26" s="78">
        <f t="shared" si="14"/>
        <v>250560699</v>
      </c>
      <c r="AG26" s="78">
        <v>1196439766</v>
      </c>
      <c r="AH26" s="78">
        <v>1105279689</v>
      </c>
      <c r="AI26" s="79">
        <v>784842109</v>
      </c>
      <c r="AJ26" s="114">
        <f t="shared" si="15"/>
        <v>0.71008462094339631</v>
      </c>
      <c r="AK26" s="115">
        <f t="shared" si="16"/>
        <v>0.10112727215851192</v>
      </c>
    </row>
    <row r="27" spans="1:37" ht="13" x14ac:dyDescent="0.3">
      <c r="A27" s="55" t="s">
        <v>101</v>
      </c>
      <c r="B27" s="56" t="s">
        <v>443</v>
      </c>
      <c r="C27" s="57" t="s">
        <v>444</v>
      </c>
      <c r="D27" s="77">
        <v>1344289255</v>
      </c>
      <c r="E27" s="78">
        <v>358492510</v>
      </c>
      <c r="F27" s="79">
        <f t="shared" si="0"/>
        <v>1702781765</v>
      </c>
      <c r="G27" s="77">
        <v>1318501687</v>
      </c>
      <c r="H27" s="78">
        <v>353275435</v>
      </c>
      <c r="I27" s="79">
        <f t="shared" si="1"/>
        <v>1671777122</v>
      </c>
      <c r="J27" s="77">
        <v>322194803</v>
      </c>
      <c r="K27" s="78">
        <v>67980573</v>
      </c>
      <c r="L27" s="78">
        <f t="shared" si="2"/>
        <v>390175376</v>
      </c>
      <c r="M27" s="95">
        <f t="shared" si="3"/>
        <v>0.22913997789963414</v>
      </c>
      <c r="N27" s="77">
        <v>384267327</v>
      </c>
      <c r="O27" s="78">
        <v>100580739</v>
      </c>
      <c r="P27" s="78">
        <f t="shared" si="4"/>
        <v>484848066</v>
      </c>
      <c r="Q27" s="95">
        <f t="shared" si="5"/>
        <v>0.28473881736688672</v>
      </c>
      <c r="R27" s="77">
        <v>422636372</v>
      </c>
      <c r="S27" s="78">
        <v>59393942</v>
      </c>
      <c r="T27" s="78">
        <f t="shared" si="6"/>
        <v>482030314</v>
      </c>
      <c r="U27" s="95">
        <f t="shared" si="7"/>
        <v>0.28833407734598726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1129098502</v>
      </c>
      <c r="AA27" s="78">
        <f t="shared" si="11"/>
        <v>227955254</v>
      </c>
      <c r="AB27" s="78">
        <f t="shared" si="12"/>
        <v>1357053756</v>
      </c>
      <c r="AC27" s="95">
        <f t="shared" si="13"/>
        <v>0.81174322709746949</v>
      </c>
      <c r="AD27" s="77">
        <v>381792239</v>
      </c>
      <c r="AE27" s="78">
        <v>52575987</v>
      </c>
      <c r="AF27" s="78">
        <f t="shared" si="14"/>
        <v>434368226</v>
      </c>
      <c r="AG27" s="78">
        <v>1766481744</v>
      </c>
      <c r="AH27" s="78">
        <v>1703851650</v>
      </c>
      <c r="AI27" s="79">
        <v>1322137236</v>
      </c>
      <c r="AJ27" s="114">
        <f t="shared" si="15"/>
        <v>0.77596968961470325</v>
      </c>
      <c r="AK27" s="115">
        <f t="shared" si="16"/>
        <v>0.10972738139460514</v>
      </c>
    </row>
    <row r="28" spans="1:37" ht="13" x14ac:dyDescent="0.3">
      <c r="A28" s="55" t="s">
        <v>101</v>
      </c>
      <c r="B28" s="56" t="s">
        <v>445</v>
      </c>
      <c r="C28" s="57" t="s">
        <v>446</v>
      </c>
      <c r="D28" s="77">
        <v>1875423413</v>
      </c>
      <c r="E28" s="78">
        <v>580182587</v>
      </c>
      <c r="F28" s="79">
        <f t="shared" si="0"/>
        <v>2455606000</v>
      </c>
      <c r="G28" s="77">
        <v>1959884997</v>
      </c>
      <c r="H28" s="78">
        <v>571981999</v>
      </c>
      <c r="I28" s="79">
        <f t="shared" si="1"/>
        <v>2531866996</v>
      </c>
      <c r="J28" s="77">
        <v>233783839</v>
      </c>
      <c r="K28" s="78">
        <v>45579063</v>
      </c>
      <c r="L28" s="78">
        <f t="shared" si="2"/>
        <v>279362902</v>
      </c>
      <c r="M28" s="95">
        <f t="shared" si="3"/>
        <v>0.11376536056680103</v>
      </c>
      <c r="N28" s="77">
        <v>365324937</v>
      </c>
      <c r="O28" s="78">
        <v>47131549</v>
      </c>
      <c r="P28" s="78">
        <f t="shared" si="4"/>
        <v>412456486</v>
      </c>
      <c r="Q28" s="95">
        <f t="shared" si="5"/>
        <v>0.16796525419794545</v>
      </c>
      <c r="R28" s="77">
        <v>383619873</v>
      </c>
      <c r="S28" s="78">
        <v>79707735</v>
      </c>
      <c r="T28" s="78">
        <f t="shared" si="6"/>
        <v>463327608</v>
      </c>
      <c r="U28" s="95">
        <f t="shared" si="7"/>
        <v>0.18299839949412572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982728649</v>
      </c>
      <c r="AA28" s="78">
        <f t="shared" si="11"/>
        <v>172418347</v>
      </c>
      <c r="AB28" s="78">
        <f t="shared" si="12"/>
        <v>1155146996</v>
      </c>
      <c r="AC28" s="95">
        <f t="shared" si="13"/>
        <v>0.45624315883297689</v>
      </c>
      <c r="AD28" s="77">
        <v>283419456</v>
      </c>
      <c r="AE28" s="78">
        <v>19782578</v>
      </c>
      <c r="AF28" s="78">
        <f t="shared" si="14"/>
        <v>303202034</v>
      </c>
      <c r="AG28" s="78">
        <v>2287354980</v>
      </c>
      <c r="AH28" s="78">
        <v>2576693500</v>
      </c>
      <c r="AI28" s="79">
        <v>1036090078</v>
      </c>
      <c r="AJ28" s="114">
        <f t="shared" si="15"/>
        <v>0.40210062935308372</v>
      </c>
      <c r="AK28" s="115">
        <f t="shared" si="16"/>
        <v>0.52811510492703362</v>
      </c>
    </row>
    <row r="29" spans="1:37" ht="13" x14ac:dyDescent="0.3">
      <c r="A29" s="55" t="s">
        <v>101</v>
      </c>
      <c r="B29" s="56" t="s">
        <v>81</v>
      </c>
      <c r="C29" s="57" t="s">
        <v>82</v>
      </c>
      <c r="D29" s="77">
        <v>4556980897</v>
      </c>
      <c r="E29" s="78">
        <v>720934000</v>
      </c>
      <c r="F29" s="79">
        <f t="shared" si="0"/>
        <v>5277914897</v>
      </c>
      <c r="G29" s="77">
        <v>4916980897</v>
      </c>
      <c r="H29" s="78">
        <v>799815637</v>
      </c>
      <c r="I29" s="79">
        <f t="shared" si="1"/>
        <v>5716796534</v>
      </c>
      <c r="J29" s="77">
        <v>1117659208</v>
      </c>
      <c r="K29" s="78">
        <v>149170828</v>
      </c>
      <c r="L29" s="78">
        <f t="shared" si="2"/>
        <v>1266830036</v>
      </c>
      <c r="M29" s="95">
        <f t="shared" si="3"/>
        <v>0.24002471823107155</v>
      </c>
      <c r="N29" s="77">
        <v>1179582648</v>
      </c>
      <c r="O29" s="78">
        <v>228997712</v>
      </c>
      <c r="P29" s="78">
        <f t="shared" si="4"/>
        <v>1408580360</v>
      </c>
      <c r="Q29" s="95">
        <f t="shared" si="5"/>
        <v>0.26688197659281054</v>
      </c>
      <c r="R29" s="77">
        <v>1191669161</v>
      </c>
      <c r="S29" s="78">
        <v>181535690</v>
      </c>
      <c r="T29" s="78">
        <f t="shared" si="6"/>
        <v>1373204851</v>
      </c>
      <c r="U29" s="95">
        <f t="shared" si="7"/>
        <v>0.24020530428764075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3488911017</v>
      </c>
      <c r="AA29" s="78">
        <f t="shared" si="11"/>
        <v>559704230</v>
      </c>
      <c r="AB29" s="78">
        <f t="shared" si="12"/>
        <v>4048615247</v>
      </c>
      <c r="AC29" s="95">
        <f t="shared" si="13"/>
        <v>0.70819649132539864</v>
      </c>
      <c r="AD29" s="77">
        <v>1092403716</v>
      </c>
      <c r="AE29" s="78">
        <v>154522962</v>
      </c>
      <c r="AF29" s="78">
        <f t="shared" si="14"/>
        <v>1246926678</v>
      </c>
      <c r="AG29" s="78">
        <v>4905273512</v>
      </c>
      <c r="AH29" s="78">
        <v>5084831290</v>
      </c>
      <c r="AI29" s="79">
        <v>3716484677</v>
      </c>
      <c r="AJ29" s="114">
        <f t="shared" si="15"/>
        <v>0.73089635919857632</v>
      </c>
      <c r="AK29" s="115">
        <f t="shared" si="16"/>
        <v>0.10127153041792569</v>
      </c>
    </row>
    <row r="30" spans="1:37" ht="13" x14ac:dyDescent="0.3">
      <c r="A30" s="55" t="s">
        <v>116</v>
      </c>
      <c r="B30" s="56" t="s">
        <v>447</v>
      </c>
      <c r="C30" s="57" t="s">
        <v>448</v>
      </c>
      <c r="D30" s="77">
        <v>303772341</v>
      </c>
      <c r="E30" s="78">
        <v>205633023</v>
      </c>
      <c r="F30" s="79">
        <f t="shared" si="0"/>
        <v>509405364</v>
      </c>
      <c r="G30" s="77">
        <v>310824909</v>
      </c>
      <c r="H30" s="78">
        <v>199314124</v>
      </c>
      <c r="I30" s="79">
        <f t="shared" si="1"/>
        <v>510139033</v>
      </c>
      <c r="J30" s="77">
        <v>72683499</v>
      </c>
      <c r="K30" s="78">
        <v>45718514</v>
      </c>
      <c r="L30" s="78">
        <f t="shared" si="2"/>
        <v>118402013</v>
      </c>
      <c r="M30" s="95">
        <f t="shared" si="3"/>
        <v>0.23243181436149934</v>
      </c>
      <c r="N30" s="77">
        <v>79877136</v>
      </c>
      <c r="O30" s="78">
        <v>43155899</v>
      </c>
      <c r="P30" s="78">
        <f t="shared" si="4"/>
        <v>123033035</v>
      </c>
      <c r="Q30" s="95">
        <f t="shared" si="5"/>
        <v>0.2415228493746289</v>
      </c>
      <c r="R30" s="77">
        <v>73546893</v>
      </c>
      <c r="S30" s="78">
        <v>56297988</v>
      </c>
      <c r="T30" s="78">
        <f t="shared" si="6"/>
        <v>129844881</v>
      </c>
      <c r="U30" s="95">
        <f t="shared" si="7"/>
        <v>0.25452841794209463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226107528</v>
      </c>
      <c r="AA30" s="78">
        <f t="shared" si="11"/>
        <v>145172401</v>
      </c>
      <c r="AB30" s="78">
        <f t="shared" si="12"/>
        <v>371279929</v>
      </c>
      <c r="AC30" s="95">
        <f t="shared" si="13"/>
        <v>0.72780145211903435</v>
      </c>
      <c r="AD30" s="77">
        <v>69421105</v>
      </c>
      <c r="AE30" s="78">
        <v>13730801</v>
      </c>
      <c r="AF30" s="78">
        <f t="shared" si="14"/>
        <v>83151906</v>
      </c>
      <c r="AG30" s="78">
        <v>396393486</v>
      </c>
      <c r="AH30" s="78">
        <v>414292908</v>
      </c>
      <c r="AI30" s="79">
        <v>274620562</v>
      </c>
      <c r="AJ30" s="114">
        <f t="shared" si="15"/>
        <v>0.66286570852909699</v>
      </c>
      <c r="AK30" s="115">
        <f t="shared" si="16"/>
        <v>0.56153824062673929</v>
      </c>
    </row>
    <row r="31" spans="1:37" ht="14" x14ac:dyDescent="0.3">
      <c r="A31" s="58" t="s">
        <v>0</v>
      </c>
      <c r="B31" s="59" t="s">
        <v>449</v>
      </c>
      <c r="C31" s="60" t="s">
        <v>0</v>
      </c>
      <c r="D31" s="80">
        <f>SUM(D26:D30)</f>
        <v>9195067630</v>
      </c>
      <c r="E31" s="81">
        <f>SUM(E26:E30)</f>
        <v>1988974919</v>
      </c>
      <c r="F31" s="82">
        <f t="shared" si="0"/>
        <v>11184042549</v>
      </c>
      <c r="G31" s="80">
        <f>SUM(G26:G30)</f>
        <v>9620794214</v>
      </c>
      <c r="H31" s="81">
        <f>SUM(H26:H30)</f>
        <v>2048119994</v>
      </c>
      <c r="I31" s="82">
        <f t="shared" si="1"/>
        <v>11668914208</v>
      </c>
      <c r="J31" s="80">
        <f>SUM(J26:J30)</f>
        <v>2044174743</v>
      </c>
      <c r="K31" s="81">
        <f>SUM(K26:K30)</f>
        <v>325663072</v>
      </c>
      <c r="L31" s="81">
        <f t="shared" si="2"/>
        <v>2369837815</v>
      </c>
      <c r="M31" s="96">
        <f t="shared" si="3"/>
        <v>0.21189456358174305</v>
      </c>
      <c r="N31" s="80">
        <f>SUM(N26:N30)</f>
        <v>2268018018</v>
      </c>
      <c r="O31" s="81">
        <f>SUM(O26:O30)</f>
        <v>454129111</v>
      </c>
      <c r="P31" s="81">
        <f t="shared" si="4"/>
        <v>2722147129</v>
      </c>
      <c r="Q31" s="96">
        <f t="shared" si="5"/>
        <v>0.24339563418805088</v>
      </c>
      <c r="R31" s="80">
        <f>SUM(R26:R30)</f>
        <v>2328559801</v>
      </c>
      <c r="S31" s="81">
        <f>SUM(S26:S30)</f>
        <v>395747072</v>
      </c>
      <c r="T31" s="81">
        <f t="shared" si="6"/>
        <v>2724306873</v>
      </c>
      <c r="U31" s="96">
        <f t="shared" si="7"/>
        <v>0.23346704110072758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f t="shared" si="10"/>
        <v>6640752562</v>
      </c>
      <c r="AA31" s="81">
        <f t="shared" si="11"/>
        <v>1175539255</v>
      </c>
      <c r="AB31" s="81">
        <f t="shared" si="12"/>
        <v>7816291817</v>
      </c>
      <c r="AC31" s="96">
        <f t="shared" si="13"/>
        <v>0.66983882798977901</v>
      </c>
      <c r="AD31" s="80">
        <f>SUM(AD26:AD30)</f>
        <v>2060139964</v>
      </c>
      <c r="AE31" s="81">
        <f>SUM(AE26:AE30)</f>
        <v>258069579</v>
      </c>
      <c r="AF31" s="81">
        <f t="shared" si="14"/>
        <v>2318209543</v>
      </c>
      <c r="AG31" s="81">
        <f>SUM(AG26:AG30)</f>
        <v>10551943488</v>
      </c>
      <c r="AH31" s="81">
        <f>SUM(AH26:AH30)</f>
        <v>10884949037</v>
      </c>
      <c r="AI31" s="82">
        <f>SUM(AI26:AI30)</f>
        <v>7134174662</v>
      </c>
      <c r="AJ31" s="116">
        <f t="shared" si="15"/>
        <v>0.65541645052719966</v>
      </c>
      <c r="AK31" s="117">
        <f t="shared" si="16"/>
        <v>0.17517714532158668</v>
      </c>
    </row>
    <row r="32" spans="1:37" ht="14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32002455787</v>
      </c>
      <c r="E32" s="84">
        <f>SUM(E9:E16,E18:E24,E26:E30)</f>
        <v>4013221064</v>
      </c>
      <c r="F32" s="85">
        <f t="shared" si="0"/>
        <v>36015676851</v>
      </c>
      <c r="G32" s="83">
        <f>SUM(G9:G16,G18:G24,G26:G30)</f>
        <v>34748724468</v>
      </c>
      <c r="H32" s="84">
        <f>SUM(H9:H16,H18:H24,H26:H30)</f>
        <v>4205079105</v>
      </c>
      <c r="I32" s="85">
        <f t="shared" si="1"/>
        <v>38953803573</v>
      </c>
      <c r="J32" s="83">
        <f>SUM(J9:J16,J18:J24,J26:J30)</f>
        <v>7219249653</v>
      </c>
      <c r="K32" s="84">
        <f>SUM(K9:K16,K18:K24,K26:K30)</f>
        <v>691830329</v>
      </c>
      <c r="L32" s="84">
        <f t="shared" si="2"/>
        <v>7911079982</v>
      </c>
      <c r="M32" s="97">
        <f t="shared" si="3"/>
        <v>0.21965656829743416</v>
      </c>
      <c r="N32" s="83">
        <f>SUM(N9:N16,N18:N24,N26:N30)</f>
        <v>7486491960</v>
      </c>
      <c r="O32" s="84">
        <f>SUM(O9:O16,O18:O24,O26:O30)</f>
        <v>1029818375</v>
      </c>
      <c r="P32" s="84">
        <f t="shared" si="4"/>
        <v>8516310335</v>
      </c>
      <c r="Q32" s="97">
        <f t="shared" si="5"/>
        <v>0.23646120466464421</v>
      </c>
      <c r="R32" s="83">
        <f>SUM(R9:R16,R18:R24,R26:R30)</f>
        <v>8266482865</v>
      </c>
      <c r="S32" s="84">
        <f>SUM(S9:S16,S18:S24,S26:S30)</f>
        <v>750417780</v>
      </c>
      <c r="T32" s="84">
        <f t="shared" si="6"/>
        <v>9016900645</v>
      </c>
      <c r="U32" s="97">
        <f t="shared" si="7"/>
        <v>0.23147677037756265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f t="shared" si="10"/>
        <v>22972224478</v>
      </c>
      <c r="AA32" s="84">
        <f t="shared" si="11"/>
        <v>2472066484</v>
      </c>
      <c r="AB32" s="84">
        <f t="shared" si="12"/>
        <v>25444290962</v>
      </c>
      <c r="AC32" s="97">
        <f t="shared" si="13"/>
        <v>0.65319143775824162</v>
      </c>
      <c r="AD32" s="83">
        <f>SUM(AD9:AD16,AD18:AD24,AD26:AD30)</f>
        <v>6896094884</v>
      </c>
      <c r="AE32" s="84">
        <f>SUM(AE9:AE16,AE18:AE24,AE26:AE30)</f>
        <v>581615141</v>
      </c>
      <c r="AF32" s="84">
        <f t="shared" si="14"/>
        <v>7477710025</v>
      </c>
      <c r="AG32" s="84">
        <f>SUM(AG9:AG16,AG18:AG24,AG26:AG30)</f>
        <v>34778693800</v>
      </c>
      <c r="AH32" s="84">
        <f>SUM(AH9:AH16,AH18:AH24,AH26:AH30)</f>
        <v>36870863115</v>
      </c>
      <c r="AI32" s="85">
        <f>SUM(AI9:AI16,AI18:AI24,AI26:AI30)</f>
        <v>22764792970</v>
      </c>
      <c r="AJ32" s="118">
        <f t="shared" si="15"/>
        <v>0.61741958410348974</v>
      </c>
      <c r="AK32" s="119">
        <f t="shared" si="16"/>
        <v>0.20583716336339219</v>
      </c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F59DFA-6A62-4FBF-9AFF-E3182E119CB2}"/>
</file>

<file path=customXml/itemProps2.xml><?xml version="1.0" encoding="utf-8"?>
<ds:datastoreItem xmlns:ds="http://schemas.openxmlformats.org/officeDocument/2006/customXml" ds:itemID="{5C014D17-DC2E-4C78-8535-802CBFA34F73}"/>
</file>

<file path=customXml/itemProps3.xml><?xml version="1.0" encoding="utf-8"?>
<ds:datastoreItem xmlns:ds="http://schemas.openxmlformats.org/officeDocument/2006/customXml" ds:itemID="{1DA65A1C-F79D-4D06-ACD1-0BCBA47392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2026-05-11T07:30:08Z</dcterms:created>
  <dcterms:modified xsi:type="dcterms:W3CDTF">2026-05-11T07:37:08Z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